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1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<sst xmlns="http://schemas.openxmlformats.org/spreadsheetml/2006/main" count="343" uniqueCount="269">
  <si>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</si>
  <si>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</si>
  <si>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</si>
  <si>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</si>
  <si>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</si>
  <si>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</si>
  <si>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</si>
  <si>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</si>
  <si>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</si>
  <si>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</si>
  <si>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</si>
  <si>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</si>
  <si>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</si>
  <si>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</si>
  <si>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</si>
  <si>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</si>
  <si>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</si>
  <si>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</si>
  <si>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</si>
  <si>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</si>
  <si>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</si>
  <si>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</si>
  <si>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</si>
  <si>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</si>
  <si>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</si>
  <si>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</si>
  <si>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</si>
  <si>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</si>
  <si>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</si>
  <si>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</si>
  <si>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</si>
  <si>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</si>
  <si>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</si>
  <si>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</si>
  <si>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</si>
  <si>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</si>
  <si>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</si>
  <si>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</si>
  <si>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</si>
  <si>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</si>
  <si>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</si>
  <si>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</si>
  <si>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</si>
  <si>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</si>
  <si>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</si>
  <si>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</si>
  <si>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</si>
  <si>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</si>
  <si>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</si>
  <si>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</si>
  <si>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</si>
  <si>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</si>
  <si>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</si>
  <si>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</si>
  <si>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</si>
  <si>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</si>
  <si>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</si>
  <si>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</si>
  <si>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</si>
  <si>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</si>
  <si>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</si>
  <si>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</si>
  <si>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</si>
  <si>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</si>
  <si>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</si>
  <si>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</si>
  <si>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</si>
  <si>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</si>
  <si>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</si>
  <si>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</si>
  <si>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</si>
  <si>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</si>
  <si>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</si>
  <si>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</si>
  <si>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</si>
  <si>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</si>
  <si>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</si>
  <si>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</si>
  <si>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</si>
  <si>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</si>
  <si>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</si>
  <si>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</si>
  <si>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</si>
  <si>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</si>
  <si>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</si>
  <si>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</si>
  <si>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</si>
  <si>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</si>
  <si>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</si>
  <si>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</si>
  <si>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</si>
  <si>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</si>
  <si>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</si>
  <si>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</si>
  <si>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</si>
  <si>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</si>
  <si>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</si>
  <si>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</si>
  <si>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</si>
  <si>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</si>
  <si>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</si>
  <si>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</si>
  <si>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</si>
  <si>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</si>
  <si>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</si>
  <si>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</si>
  <si>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</si>
  <si>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</si>
  <si>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</si>
  <si>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</si>
  <si>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</si>
  <si>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</si>
  <si>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</si>
  <si>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</si>
  <si>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</si>
  <si>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</si>
  <si>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</si>
  <si>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</si>
  <si>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</si>
  <si>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</si>
  <si>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</si>
  <si>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</si>
  <si>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</si>
  <si>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</si>
  <si>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</si>
  <si>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</si>
  <si>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</si>
  <si>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</si>
  <si>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</si>
  <si>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</si>
  <si>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</si>
  <si>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</si>
  <si>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</si>
  <si>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</si>
  <si>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</si>
  <si>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</si>
  <si>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</si>
  <si>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</si>
  <si>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</si>
  <si>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</si>
  <si>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</si>
  <si>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</si>
  <si>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</si>
  <si>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</si>
  <si>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</si>
  <si>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</si>
  <si>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</si>
  <si>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</si>
  <si>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</si>
  <si>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</si>
  <si>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</si>
  <si>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</si>
  <si>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</si>
  <si>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</si>
  <si>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</si>
  <si>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Податок на  землю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</si>
  <si>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</si>
  <si>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</si>
  <si>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</si>
  <si>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</si>
  <si>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</si>
  <si>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</si>
  <si>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Військовий збір</t>
  </si>
  <si>
    <t>2116/1</t>
  </si>
  <si>
    <t>Електроенергія</t>
  </si>
  <si>
    <t>Послуги банківсього обслуговування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</si>
  <si>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</si>
  <si>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</si>
  <si>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</si>
  <si>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</si>
  <si>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</si>
  <si>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</si>
  <si>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</si>
  <si>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</si>
  <si>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</si>
  <si>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__________________________</t>
  </si>
  <si>
    <t>81.10</t>
  </si>
  <si>
    <t>начальник</t>
  </si>
  <si>
    <t>Цільове фінансування</t>
  </si>
  <si>
    <t>Від пені,штрафи ,неустойки</t>
  </si>
  <si>
    <t>Екологічний податок</t>
  </si>
  <si>
    <t>Податок на воду</t>
  </si>
  <si>
    <t xml:space="preserve">витрати на паливо та енергію </t>
  </si>
  <si>
    <t xml:space="preserve"> елек.енергія населення</t>
  </si>
  <si>
    <t>бюджетні кошти</t>
  </si>
  <si>
    <t>пені,штрафи,неуст.</t>
  </si>
  <si>
    <t>нар.частини чист.приб.</t>
  </si>
  <si>
    <t>навчання працівників</t>
  </si>
  <si>
    <t>ком.послуги</t>
  </si>
  <si>
    <t>пожежна сигнал</t>
  </si>
  <si>
    <t>преса та оголошення</t>
  </si>
  <si>
    <t>відрахування в 0,3%</t>
  </si>
  <si>
    <t>сировина і матеріали</t>
  </si>
  <si>
    <t>ел енерг. Населення</t>
  </si>
  <si>
    <t>дохід від реал.обор.актив.</t>
  </si>
  <si>
    <t>пені неуст.відсотки банку</t>
  </si>
  <si>
    <t>інші фінансові доходи</t>
  </si>
  <si>
    <t>1070/5</t>
  </si>
  <si>
    <t>Розрахунки з оплати праці (в т.ч. ЄСВ)</t>
  </si>
  <si>
    <t>частина чистого прибутку</t>
  </si>
  <si>
    <t>1070/1</t>
  </si>
  <si>
    <t>1070/2</t>
  </si>
  <si>
    <t>1070/3</t>
  </si>
  <si>
    <t>1070/4</t>
  </si>
  <si>
    <t>1070/6</t>
  </si>
  <si>
    <t>1050/3</t>
  </si>
  <si>
    <t>1050/2</t>
  </si>
  <si>
    <t>1050/4</t>
  </si>
  <si>
    <t>1050/5</t>
  </si>
  <si>
    <t>1050/6</t>
  </si>
  <si>
    <t>1050/7</t>
  </si>
  <si>
    <t>1050/8</t>
  </si>
  <si>
    <t>1050/9</t>
  </si>
  <si>
    <t>1050/11</t>
  </si>
  <si>
    <t>1050/10</t>
  </si>
  <si>
    <t>1050/12</t>
  </si>
  <si>
    <t>1050/13</t>
  </si>
  <si>
    <t>1050/14</t>
  </si>
  <si>
    <t>1050/15</t>
  </si>
  <si>
    <t>1050/16</t>
  </si>
  <si>
    <t>Інші доходи (амортизація)</t>
  </si>
  <si>
    <t>Інші витрати (амортизація)</t>
  </si>
  <si>
    <r>
      <t>Комунальне підприємство Нетішинської міської ради "Житлово-комунальне об</t>
    </r>
    <r>
      <rPr>
        <b/>
        <sz val="12"/>
        <rFont val="Arial Narrow"/>
        <family val="2"/>
      </rPr>
      <t>'</t>
    </r>
    <r>
      <rPr>
        <b/>
        <i/>
        <sz val="12"/>
        <rFont val="Times New Roman"/>
        <family val="1"/>
      </rPr>
      <t>єднання"</t>
    </r>
  </si>
  <si>
    <t>м.Нетішин, пр-т Незалежності,31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</si>
  <si>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</si>
  <si>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</si>
  <si>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</si>
  <si>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</si>
  <si>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Інші (комун.посл.на тех.обслуговування, дератизація, дезинсекція, адмінвитрати та ін.)</t>
  </si>
  <si>
    <t>О.А.Зощук</t>
  </si>
  <si>
    <t>О.О.Єрикалова</t>
  </si>
  <si>
    <t>Єрикалова Ольга Олександрівна</t>
  </si>
  <si>
    <t>інформаційно-консультативні послуги, облс.ПК</t>
  </si>
  <si>
    <t>безнадійні борги</t>
  </si>
  <si>
    <t>Начальник КП НМР "ЖКО"</t>
  </si>
  <si>
    <t>Ольга ЄРИКАЛОВА</t>
  </si>
  <si>
    <t>Оксана ЗОЩУК</t>
  </si>
  <si>
    <t>екологічний податок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</si>
  <si>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</si>
  <si>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</si>
  <si>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</si>
  <si>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</si>
  <si>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</si>
  <si>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</si>
  <si>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</si>
  <si>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Фінансовий план
поточного року 2020</t>
  </si>
  <si>
    <t>Плановий рік 2021</t>
  </si>
  <si>
    <t xml:space="preserve">Факт минулого року 2019 </t>
  </si>
  <si>
    <t>Плановий рік (усього) 2021</t>
  </si>
  <si>
    <t>Фінансовий план поточного року 2020р.</t>
  </si>
  <si>
    <t>Факт минулого року 2019</t>
  </si>
  <si>
    <t>Плановий рік (усього)      2021р.</t>
  </si>
  <si>
    <t>План поточного року 2020р.</t>
  </si>
  <si>
    <t xml:space="preserve">Факт минулого року 2019р </t>
  </si>
  <si>
    <t>Плановий рік (усього) 2021р.</t>
  </si>
  <si>
    <t>9-14-89, 9-12-32</t>
  </si>
  <si>
    <t>ін. витрати</t>
  </si>
  <si>
    <r>
      <t xml:space="preserve"> ФІНАНСОВИЙ ПЛАН ПІДПРИЄМСТВА НА </t>
    </r>
    <r>
      <rPr>
        <b/>
        <sz val="16"/>
        <rFont val="Times New Roman"/>
        <family val="1"/>
      </rPr>
      <t>2021</t>
    </r>
    <r>
      <rPr>
        <b/>
        <sz val="12"/>
        <rFont val="Times New Roman"/>
        <family val="1"/>
      </rPr>
      <t xml:space="preserve"> рік</t>
    </r>
  </si>
  <si>
    <t>Надходження від отримання субсидій та дотацій</t>
  </si>
  <si>
    <t>матер.та послуги придбані за бюдж.кошти</t>
  </si>
  <si>
    <t>капітальний ремонт ліфтів</t>
  </si>
  <si>
    <t>1070/7</t>
  </si>
  <si>
    <t>1080/6</t>
  </si>
  <si>
    <t>ЗМІНЕНИЙ</t>
  </si>
  <si>
    <t>Надходження від ФСС</t>
  </si>
  <si>
    <t>Повернення оплат від продавців</t>
  </si>
  <si>
    <t>Поповнення статутного капіталу</t>
  </si>
  <si>
    <t>Борг перед ХАЕС зг.ріш.суду</t>
  </si>
  <si>
    <t>3170/1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</si>
</sst>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_(* #,##0_);_(* \(#,##0\);_(* &quot;-&quot;??_);_(@_)"/>
    <numFmt numFmtId="179" formatCode="_(* #,##0.0_);_(* \(#,##0.0\);_(* &quot;-&quot;_);_(@_)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176" fontId="4" fillId="0" borderId="0" xfId="53" applyNumberFormat="1" applyFont="1" applyFill="1" applyBorder="1" applyAlignment="1">
      <alignment horizontal="center" vertical="center" wrapText="1"/>
      <protection/>
    </xf>
    <xf numFmtId="17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17" fillId="0" borderId="1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1" fillId="0" borderId="18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53" applyFont="1" applyFill="1" applyBorder="1" applyAlignment="1">
      <alignment horizontal="center" vertical="center"/>
      <protection/>
    </xf>
    <xf numFmtId="0" fontId="29" fillId="0" borderId="10" xfId="53" applyFont="1" applyFill="1" applyBorder="1" applyAlignment="1">
      <alignment horizontal="center" vertical="center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78" fontId="0" fillId="0" borderId="0" xfId="0" applyNumberFormat="1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173" fontId="9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 quotePrefix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3" fontId="5" fillId="24" borderId="10" xfId="0" applyNumberFormat="1" applyFont="1" applyFill="1" applyBorder="1" applyAlignment="1">
      <alignment horizontal="center" vertical="center" wrapText="1"/>
    </xf>
    <xf numFmtId="173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173" fontId="4" fillId="24" borderId="10" xfId="0" applyNumberFormat="1" applyFont="1" applyFill="1" applyBorder="1" applyAlignment="1">
      <alignment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73" fontId="12" fillId="24" borderId="10" xfId="0" applyNumberFormat="1" applyFont="1" applyFill="1" applyBorder="1" applyAlignment="1">
      <alignment horizontal="center" vertical="center" wrapText="1"/>
    </xf>
    <xf numFmtId="3" fontId="12" fillId="24" borderId="10" xfId="0" applyNumberFormat="1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left" vertical="center" wrapText="1"/>
    </xf>
    <xf numFmtId="0" fontId="5" fillId="24" borderId="23" xfId="0" applyFont="1" applyFill="1" applyBorder="1" applyAlignment="1" quotePrefix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 quotePrefix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178" fontId="13" fillId="24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/>
    </xf>
    <xf numFmtId="0" fontId="34" fillId="0" borderId="0" xfId="0" applyFont="1" applyAlignment="1">
      <alignment/>
    </xf>
    <xf numFmtId="173" fontId="5" fillId="20" borderId="10" xfId="0" applyNumberFormat="1" applyFont="1" applyFill="1" applyBorder="1" applyAlignment="1">
      <alignment horizontal="center" vertical="center" wrapText="1"/>
    </xf>
    <xf numFmtId="173" fontId="4" fillId="20" borderId="10" xfId="0" applyNumberFormat="1" applyFont="1" applyFill="1" applyBorder="1" applyAlignment="1">
      <alignment horizontal="center" vertical="center" wrapText="1"/>
    </xf>
    <xf numFmtId="173" fontId="5" fillId="20" borderId="10" xfId="0" applyNumberFormat="1" applyFont="1" applyFill="1" applyBorder="1" applyAlignment="1">
      <alignment vertical="center" wrapText="1"/>
    </xf>
    <xf numFmtId="1" fontId="5" fillId="20" borderId="10" xfId="0" applyNumberFormat="1" applyFont="1" applyFill="1" applyBorder="1" applyAlignment="1">
      <alignment horizontal="center" vertical="center" wrapText="1"/>
    </xf>
    <xf numFmtId="3" fontId="13" fillId="20" borderId="10" xfId="0" applyNumberFormat="1" applyFont="1" applyFill="1" applyBorder="1" applyAlignment="1">
      <alignment horizontal="center" vertical="center" wrapText="1"/>
    </xf>
    <xf numFmtId="3" fontId="13" fillId="20" borderId="10" xfId="0" applyNumberFormat="1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right" vertical="center" wrapText="1"/>
    </xf>
    <xf numFmtId="179" fontId="4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179" fontId="2" fillId="24" borderId="0" xfId="0" applyNumberFormat="1" applyFont="1" applyFill="1" applyAlignment="1">
      <alignment/>
    </xf>
    <xf numFmtId="173" fontId="2" fillId="24" borderId="0" xfId="0" applyNumberFormat="1" applyFont="1" applyFill="1" applyAlignment="1">
      <alignment/>
    </xf>
    <xf numFmtId="0" fontId="4" fillId="24" borderId="0" xfId="53" applyFont="1" applyFill="1" applyBorder="1" applyAlignment="1">
      <alignment horizontal="center" vertical="center"/>
      <protection/>
    </xf>
    <xf numFmtId="0" fontId="29" fillId="24" borderId="10" xfId="53" applyFont="1" applyFill="1" applyBorder="1" applyAlignment="1">
      <alignment horizontal="center" vertical="center" wrapText="1"/>
      <protection/>
    </xf>
    <xf numFmtId="176" fontId="13" fillId="24" borderId="10" xfId="0" applyNumberFormat="1" applyFont="1" applyFill="1" applyBorder="1" applyAlignment="1">
      <alignment horizontal="center" vertical="center" wrapText="1"/>
    </xf>
    <xf numFmtId="176" fontId="12" fillId="24" borderId="10" xfId="0" applyNumberFormat="1" applyFont="1" applyFill="1" applyBorder="1" applyAlignment="1">
      <alignment horizontal="center" vertical="center" wrapText="1"/>
    </xf>
    <xf numFmtId="176" fontId="4" fillId="24" borderId="0" xfId="53" applyNumberFormat="1" applyFont="1" applyFill="1" applyBorder="1" applyAlignment="1">
      <alignment horizontal="center" vertical="center" wrapText="1"/>
      <protection/>
    </xf>
    <xf numFmtId="0" fontId="13" fillId="20" borderId="10" xfId="0" applyFont="1" applyFill="1" applyBorder="1" applyAlignment="1">
      <alignment horizontal="left" vertical="center" wrapText="1"/>
    </xf>
    <xf numFmtId="0" fontId="13" fillId="20" borderId="10" xfId="0" applyFont="1" applyFill="1" applyBorder="1" applyAlignment="1" quotePrefix="1">
      <alignment horizontal="center" vertical="center"/>
    </xf>
    <xf numFmtId="179" fontId="5" fillId="20" borderId="10" xfId="0" applyNumberFormat="1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left" vertical="center" wrapText="1" shrinkToFit="1"/>
    </xf>
    <xf numFmtId="179" fontId="4" fillId="20" borderId="10" xfId="0" applyNumberFormat="1" applyFont="1" applyFill="1" applyBorder="1" applyAlignment="1">
      <alignment horizontal="center" vertical="center" wrapText="1"/>
    </xf>
    <xf numFmtId="173" fontId="35" fillId="20" borderId="10" xfId="0" applyNumberFormat="1" applyFont="1" applyFill="1" applyBorder="1" applyAlignment="1">
      <alignment/>
    </xf>
    <xf numFmtId="0" fontId="12" fillId="20" borderId="10" xfId="0" applyFont="1" applyFill="1" applyBorder="1" applyAlignment="1">
      <alignment horizontal="left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0" fontId="13" fillId="20" borderId="23" xfId="0" applyFont="1" applyFill="1" applyBorder="1" applyAlignment="1">
      <alignment horizontal="left" vertical="center" wrapText="1"/>
    </xf>
    <xf numFmtId="173" fontId="13" fillId="20" borderId="10" xfId="0" applyNumberFormat="1" applyFont="1" applyFill="1" applyBorder="1" applyAlignment="1">
      <alignment horizontal="center" vertical="center" wrapText="1"/>
    </xf>
    <xf numFmtId="0" fontId="13" fillId="20" borderId="10" xfId="0" applyFont="1" applyFill="1" applyBorder="1" applyAlignment="1" quotePrefix="1">
      <alignment horizontal="center"/>
    </xf>
    <xf numFmtId="3" fontId="13" fillId="20" borderId="10" xfId="0" applyNumberFormat="1" applyFont="1" applyFill="1" applyBorder="1" applyAlignment="1">
      <alignment/>
    </xf>
    <xf numFmtId="0" fontId="12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 quotePrefix="1">
      <alignment horizontal="center" vertical="center"/>
    </xf>
    <xf numFmtId="0" fontId="5" fillId="20" borderId="10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 quotePrefix="1">
      <alignment horizontal="center" vertical="center"/>
    </xf>
    <xf numFmtId="0" fontId="5" fillId="20" borderId="23" xfId="0" applyFont="1" applyFill="1" applyBorder="1" applyAlignment="1">
      <alignment horizontal="left" vertical="center" wrapText="1"/>
    </xf>
    <xf numFmtId="0" fontId="5" fillId="20" borderId="23" xfId="0" applyFont="1" applyFill="1" applyBorder="1" applyAlignment="1" quotePrefix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 shrinkToFit="1"/>
    </xf>
    <xf numFmtId="0" fontId="4" fillId="24" borderId="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24" xfId="53" applyFont="1" applyFill="1" applyBorder="1" applyAlignment="1">
      <alignment horizontal="left" vertical="center" wrapText="1"/>
      <protection/>
    </xf>
    <xf numFmtId="0" fontId="5" fillId="24" borderId="24" xfId="0" applyFont="1" applyFill="1" applyBorder="1" applyAlignment="1" quotePrefix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78" fontId="12" fillId="24" borderId="1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76" fontId="4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173" fontId="5" fillId="2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4" fillId="2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12" fillId="24" borderId="24" xfId="53" applyFont="1" applyFill="1" applyBorder="1" applyAlignment="1">
      <alignment horizontal="center" vertical="center" wrapText="1"/>
      <protection/>
    </xf>
    <xf numFmtId="0" fontId="12" fillId="24" borderId="23" xfId="53" applyFont="1" applyFill="1" applyBorder="1" applyAlignment="1">
      <alignment horizontal="center" vertical="center" wrapText="1"/>
      <protection/>
    </xf>
    <xf numFmtId="177" fontId="5" fillId="0" borderId="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justify"/>
    </xf>
    <xf numFmtId="0" fontId="18" fillId="24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 wrapText="1" shrinkToFit="1"/>
    </xf>
    <xf numFmtId="0" fontId="12" fillId="24" borderId="23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17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24" borderId="11" xfId="53" applyFont="1" applyFill="1" applyBorder="1" applyAlignment="1">
      <alignment horizontal="center" vertical="center" wrapText="1"/>
      <protection/>
    </xf>
    <xf numFmtId="0" fontId="5" fillId="24" borderId="25" xfId="53" applyFont="1" applyFill="1" applyBorder="1" applyAlignment="1">
      <alignment horizontal="center" vertical="center" wrapText="1"/>
      <protection/>
    </xf>
    <xf numFmtId="0" fontId="5" fillId="24" borderId="26" xfId="53" applyFont="1" applyFill="1" applyBorder="1" applyAlignment="1">
      <alignment horizontal="center" vertical="center" wrapText="1"/>
      <protection/>
    </xf>
    <xf numFmtId="176" fontId="4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C15" sqref="C15:E15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9.7109375" style="0" customWidth="1"/>
    <col min="7" max="7" width="7.421875" style="0" customWidth="1"/>
    <col min="8" max="8" width="15.28125" style="0" customWidth="1"/>
  </cols>
  <sheetData>
    <row r="1" spans="2:8" ht="56.25" customHeight="1">
      <c r="B1" s="37"/>
      <c r="E1" s="225" t="s">
        <v>174</v>
      </c>
      <c r="F1" s="225"/>
      <c r="G1" s="225"/>
      <c r="H1" s="225"/>
    </row>
    <row r="2" spans="2:9" ht="18.75">
      <c r="B2" s="37"/>
      <c r="E2" s="71" t="s">
        <v>175</v>
      </c>
      <c r="F2" s="72"/>
      <c r="G2" s="72"/>
      <c r="H2" s="72"/>
      <c r="I2" s="70"/>
    </row>
    <row r="3" spans="2:9" ht="18.75">
      <c r="B3" s="37"/>
      <c r="E3" s="71" t="s">
        <v>175</v>
      </c>
      <c r="F3" s="72"/>
      <c r="G3" s="72"/>
      <c r="H3" s="72"/>
      <c r="I3" s="70"/>
    </row>
    <row r="4" spans="2:8" ht="18.75">
      <c r="B4" s="37"/>
      <c r="E4" s="74" t="s">
        <v>175</v>
      </c>
      <c r="F4" s="73"/>
      <c r="G4" s="73"/>
      <c r="H4" s="73"/>
    </row>
    <row r="5" ht="12.75">
      <c r="B5" s="37"/>
    </row>
    <row r="6" ht="20.25" customHeight="1" thickBot="1">
      <c r="B6" s="36"/>
    </row>
    <row r="7" spans="2:8" ht="15.75">
      <c r="B7" s="39"/>
      <c r="C7" s="39"/>
      <c r="D7" s="38"/>
      <c r="E7" s="38"/>
      <c r="F7" s="38"/>
      <c r="G7" s="58" t="s">
        <v>121</v>
      </c>
      <c r="H7" s="59"/>
    </row>
    <row r="8" spans="2:8" ht="16.5" thickBot="1">
      <c r="B8" s="49"/>
      <c r="C8" s="36"/>
      <c r="D8" s="36"/>
      <c r="E8" s="36"/>
      <c r="F8" s="39" t="s">
        <v>119</v>
      </c>
      <c r="G8" s="60"/>
      <c r="H8" s="61">
        <v>2021</v>
      </c>
    </row>
    <row r="9" spans="2:8" ht="81.75" customHeight="1" thickBot="1">
      <c r="B9" s="64" t="s">
        <v>122</v>
      </c>
      <c r="C9" s="220" t="s">
        <v>222</v>
      </c>
      <c r="D9" s="220"/>
      <c r="E9" s="220"/>
      <c r="F9" s="65" t="s">
        <v>123</v>
      </c>
      <c r="G9" s="221">
        <v>31345419</v>
      </c>
      <c r="H9" s="222"/>
    </row>
    <row r="10" spans="2:8" ht="32.25" thickBot="1">
      <c r="B10" s="42" t="s">
        <v>124</v>
      </c>
      <c r="C10" s="223" t="s">
        <v>156</v>
      </c>
      <c r="D10" s="223"/>
      <c r="E10" s="223"/>
      <c r="F10" s="40" t="s">
        <v>125</v>
      </c>
      <c r="G10" s="56">
        <v>150</v>
      </c>
      <c r="H10" s="57"/>
    </row>
    <row r="11" spans="2:8" ht="24.75" customHeight="1" thickBot="1">
      <c r="B11" s="42" t="s">
        <v>126</v>
      </c>
      <c r="C11" s="223"/>
      <c r="D11" s="223"/>
      <c r="E11" s="223"/>
      <c r="F11" s="40" t="s">
        <v>127</v>
      </c>
      <c r="G11" s="56" t="s">
        <v>157</v>
      </c>
      <c r="H11" s="57"/>
    </row>
    <row r="12" spans="2:8" ht="34.5" customHeight="1" thickBot="1">
      <c r="B12" s="42" t="s">
        <v>128</v>
      </c>
      <c r="C12" s="223"/>
      <c r="D12" s="223"/>
      <c r="E12" s="223"/>
      <c r="F12" s="40" t="s">
        <v>129</v>
      </c>
      <c r="G12" s="56" t="s">
        <v>176</v>
      </c>
      <c r="H12" s="57"/>
    </row>
    <row r="13" spans="2:8" ht="32.25" customHeight="1" thickBot="1">
      <c r="B13" s="42" t="s">
        <v>130</v>
      </c>
      <c r="C13" s="43"/>
      <c r="D13" s="43"/>
      <c r="E13" s="43"/>
      <c r="F13" s="44"/>
      <c r="G13" s="44"/>
      <c r="H13" s="41"/>
    </row>
    <row r="14" spans="2:8" ht="21.75" customHeight="1" thickBot="1">
      <c r="B14" s="42" t="s">
        <v>131</v>
      </c>
      <c r="C14" s="223" t="s">
        <v>158</v>
      </c>
      <c r="D14" s="223"/>
      <c r="E14" s="223"/>
      <c r="F14" s="44"/>
      <c r="G14" s="44"/>
      <c r="H14" s="41"/>
    </row>
    <row r="15" spans="2:8" ht="21.75" customHeight="1" thickBot="1">
      <c r="B15" s="42" t="s">
        <v>132</v>
      </c>
      <c r="C15" s="226">
        <v>150</v>
      </c>
      <c r="D15" s="226"/>
      <c r="E15" s="226"/>
      <c r="F15" s="43"/>
      <c r="G15" s="44"/>
      <c r="H15" s="41"/>
    </row>
    <row r="16" spans="2:8" ht="21.75" customHeight="1" thickBot="1">
      <c r="B16" s="42" t="s">
        <v>133</v>
      </c>
      <c r="C16" s="224" t="s">
        <v>223</v>
      </c>
      <c r="D16" s="224"/>
      <c r="E16" s="224"/>
      <c r="F16" s="224"/>
      <c r="G16" s="44"/>
      <c r="H16" s="41"/>
    </row>
    <row r="17" spans="2:8" ht="21.75" customHeight="1" thickBot="1">
      <c r="B17" s="42" t="s">
        <v>134</v>
      </c>
      <c r="C17" s="224" t="s">
        <v>255</v>
      </c>
      <c r="D17" s="224"/>
      <c r="E17" s="224"/>
      <c r="F17" s="224"/>
      <c r="G17" s="45"/>
      <c r="H17" s="46"/>
    </row>
    <row r="18" spans="3:8" ht="15.75">
      <c r="C18" s="45"/>
      <c r="D18" s="45"/>
      <c r="E18" s="45"/>
      <c r="F18" s="45"/>
      <c r="G18" s="45"/>
      <c r="H18" s="45"/>
    </row>
    <row r="19" spans="2:8" ht="47.25" customHeight="1">
      <c r="B19" s="50" t="s">
        <v>135</v>
      </c>
      <c r="D19" s="219" t="s">
        <v>231</v>
      </c>
      <c r="E19" s="219"/>
      <c r="F19" s="219"/>
      <c r="G19" s="219"/>
      <c r="H19" s="36"/>
    </row>
    <row r="20" spans="2:8" ht="15.75">
      <c r="B20" s="36"/>
      <c r="C20" s="36"/>
      <c r="D20" s="36"/>
      <c r="E20" s="36"/>
      <c r="F20" s="39"/>
      <c r="G20" s="36"/>
      <c r="H20" s="36"/>
    </row>
    <row r="21" spans="2:8" ht="12.75">
      <c r="B21" s="47"/>
      <c r="C21" s="47"/>
      <c r="D21" s="47"/>
      <c r="E21" s="47"/>
      <c r="F21" s="47"/>
      <c r="G21" s="47"/>
      <c r="H21" s="47"/>
    </row>
    <row r="22" ht="16.5">
      <c r="B22" s="48"/>
    </row>
    <row r="23" ht="15.75">
      <c r="B23" s="35"/>
    </row>
    <row r="24" ht="15.75">
      <c r="B24" s="35"/>
    </row>
    <row r="25" ht="15.75">
      <c r="B25" s="35"/>
    </row>
    <row r="26" ht="15.75">
      <c r="B26" s="35"/>
    </row>
    <row r="27" ht="15.75">
      <c r="B27" s="35"/>
    </row>
    <row r="28" ht="15.75">
      <c r="B28" s="35"/>
    </row>
    <row r="29" ht="15.75">
      <c r="B29" s="35"/>
    </row>
  </sheetData>
  <sheetProtection/>
  <mergeCells count="11">
    <mergeCell ref="E1:H1"/>
    <mergeCell ref="C12:E12"/>
    <mergeCell ref="C14:E14"/>
    <mergeCell ref="C15:E15"/>
    <mergeCell ref="D19:G19"/>
    <mergeCell ref="C9:E9"/>
    <mergeCell ref="G9:H9"/>
    <mergeCell ref="C10:E10"/>
    <mergeCell ref="C11:E11"/>
    <mergeCell ref="C16:F16"/>
    <mergeCell ref="C17:F1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27.8515625" style="83" customWidth="1"/>
    <col min="2" max="2" width="7.140625" style="83" customWidth="1"/>
    <col min="3" max="3" width="10.7109375" style="139" customWidth="1"/>
    <col min="4" max="5" width="10.7109375" style="83" customWidth="1"/>
    <col min="6" max="8" width="7.00390625" style="83" customWidth="1"/>
    <col min="9" max="9" width="8.28125" style="83" customWidth="1"/>
    <col min="10" max="16384" width="9.140625" style="83" customWidth="1"/>
  </cols>
  <sheetData>
    <row r="1" ht="15.75">
      <c r="G1" s="122" t="s">
        <v>263</v>
      </c>
    </row>
    <row r="2" spans="1:9" ht="18" customHeight="1">
      <c r="A2" s="232" t="s">
        <v>257</v>
      </c>
      <c r="B2" s="232"/>
      <c r="C2" s="232"/>
      <c r="D2" s="232"/>
      <c r="E2" s="232"/>
      <c r="F2" s="232"/>
      <c r="G2" s="232"/>
      <c r="H2" s="232"/>
      <c r="I2" s="232"/>
    </row>
    <row r="3" spans="7:9" ht="15.75">
      <c r="G3" s="233" t="s">
        <v>120</v>
      </c>
      <c r="H3" s="233"/>
      <c r="I3" s="233"/>
    </row>
    <row r="4" spans="1:9" ht="15.75">
      <c r="A4" s="234" t="s">
        <v>0</v>
      </c>
      <c r="B4" s="234"/>
      <c r="C4" s="234"/>
      <c r="D4" s="234"/>
      <c r="E4" s="234"/>
      <c r="F4" s="234"/>
      <c r="G4" s="234"/>
      <c r="H4" s="234"/>
      <c r="I4" s="234"/>
    </row>
    <row r="5" spans="1:9" ht="7.5" customHeight="1">
      <c r="A5" s="1"/>
      <c r="B5" s="2"/>
      <c r="C5" s="140"/>
      <c r="D5" s="1"/>
      <c r="E5" s="2"/>
      <c r="F5" s="1"/>
      <c r="G5" s="1"/>
      <c r="H5" s="1"/>
      <c r="I5" s="1"/>
    </row>
    <row r="6" spans="1:9" ht="15" customHeight="1">
      <c r="A6" s="235" t="s">
        <v>1</v>
      </c>
      <c r="B6" s="227" t="s">
        <v>2</v>
      </c>
      <c r="C6" s="236" t="s">
        <v>253</v>
      </c>
      <c r="D6" s="238" t="s">
        <v>252</v>
      </c>
      <c r="E6" s="240" t="s">
        <v>254</v>
      </c>
      <c r="F6" s="227" t="s">
        <v>3</v>
      </c>
      <c r="G6" s="227"/>
      <c r="H6" s="227"/>
      <c r="I6" s="227"/>
    </row>
    <row r="7" spans="1:9" ht="66" customHeight="1">
      <c r="A7" s="235"/>
      <c r="B7" s="227"/>
      <c r="C7" s="237"/>
      <c r="D7" s="239"/>
      <c r="E7" s="241"/>
      <c r="F7" s="76" t="s">
        <v>4</v>
      </c>
      <c r="G7" s="76" t="s">
        <v>5</v>
      </c>
      <c r="H7" s="76" t="s">
        <v>6</v>
      </c>
      <c r="I7" s="76" t="s">
        <v>7</v>
      </c>
    </row>
    <row r="8" spans="1:9" s="84" customFormat="1" ht="12.75">
      <c r="A8" s="75">
        <v>1</v>
      </c>
      <c r="B8" s="34">
        <v>2</v>
      </c>
      <c r="C8" s="141">
        <v>3</v>
      </c>
      <c r="D8" s="10">
        <v>4</v>
      </c>
      <c r="E8" s="10">
        <v>6</v>
      </c>
      <c r="F8" s="10">
        <v>7</v>
      </c>
      <c r="G8" s="10">
        <v>8</v>
      </c>
      <c r="H8" s="10">
        <v>9</v>
      </c>
      <c r="I8" s="10">
        <v>10</v>
      </c>
    </row>
    <row r="9" spans="1:9" ht="15">
      <c r="A9" s="78" t="s">
        <v>8</v>
      </c>
      <c r="B9" s="78"/>
      <c r="C9" s="142"/>
      <c r="D9" s="95"/>
      <c r="E9" s="7"/>
      <c r="F9" s="7"/>
      <c r="G9" s="7"/>
      <c r="H9" s="7"/>
      <c r="I9" s="7"/>
    </row>
    <row r="10" spans="1:9" ht="38.25">
      <c r="A10" s="150" t="s">
        <v>9</v>
      </c>
      <c r="B10" s="151">
        <v>1000</v>
      </c>
      <c r="C10" s="127">
        <v>26598</v>
      </c>
      <c r="D10" s="127">
        <v>34070.20403</v>
      </c>
      <c r="E10" s="127">
        <v>31012</v>
      </c>
      <c r="F10" s="127">
        <f>E10/4</f>
        <v>7753</v>
      </c>
      <c r="G10" s="127">
        <f>E10/4</f>
        <v>7753</v>
      </c>
      <c r="H10" s="127">
        <f>E10/4</f>
        <v>7753</v>
      </c>
      <c r="I10" s="127">
        <f>E10/4</f>
        <v>7753</v>
      </c>
    </row>
    <row r="11" spans="1:9" ht="27.75" customHeight="1">
      <c r="A11" s="150" t="s">
        <v>10</v>
      </c>
      <c r="B11" s="151">
        <v>1010</v>
      </c>
      <c r="C11" s="127">
        <f>SUM(C12:C22)</f>
        <v>21581</v>
      </c>
      <c r="D11" s="127">
        <v>26987.39982706667</v>
      </c>
      <c r="E11" s="127">
        <f>SUM(E12:E22)</f>
        <v>25700.78</v>
      </c>
      <c r="F11" s="127">
        <v>5932</v>
      </c>
      <c r="G11" s="127">
        <v>6754</v>
      </c>
      <c r="H11" s="127">
        <v>7005</v>
      </c>
      <c r="I11" s="127">
        <v>6010</v>
      </c>
    </row>
    <row r="12" spans="1:9" ht="28.5" customHeight="1">
      <c r="A12" s="79" t="s">
        <v>11</v>
      </c>
      <c r="B12" s="34">
        <v>1011</v>
      </c>
      <c r="C12" s="107">
        <v>182</v>
      </c>
      <c r="D12" s="107">
        <v>1043.46938</v>
      </c>
      <c r="E12" s="198">
        <v>1109</v>
      </c>
      <c r="F12" s="8">
        <v>85</v>
      </c>
      <c r="G12" s="8">
        <v>396</v>
      </c>
      <c r="H12" s="8">
        <v>543</v>
      </c>
      <c r="I12" s="8">
        <v>85</v>
      </c>
    </row>
    <row r="13" spans="1:9" ht="15">
      <c r="A13" s="79" t="s">
        <v>12</v>
      </c>
      <c r="B13" s="34">
        <v>1012</v>
      </c>
      <c r="C13" s="107"/>
      <c r="D13" s="107">
        <v>312</v>
      </c>
      <c r="E13" s="198"/>
      <c r="F13" s="8"/>
      <c r="G13" s="8"/>
      <c r="H13" s="8"/>
      <c r="I13" s="8"/>
    </row>
    <row r="14" spans="1:9" ht="15">
      <c r="A14" s="79" t="s">
        <v>13</v>
      </c>
      <c r="B14" s="34">
        <v>1013</v>
      </c>
      <c r="C14" s="107">
        <f>969+716</f>
        <v>1685</v>
      </c>
      <c r="D14" s="107">
        <v>1549.0466666666669</v>
      </c>
      <c r="E14" s="198">
        <v>1256</v>
      </c>
      <c r="F14" s="8">
        <f>E14/4</f>
        <v>314</v>
      </c>
      <c r="G14" s="8">
        <v>314</v>
      </c>
      <c r="H14" s="8">
        <v>314</v>
      </c>
      <c r="I14" s="8">
        <v>314</v>
      </c>
    </row>
    <row r="15" spans="1:9" ht="15">
      <c r="A15" s="79" t="s">
        <v>14</v>
      </c>
      <c r="B15" s="34">
        <v>1014</v>
      </c>
      <c r="C15" s="107">
        <v>6136</v>
      </c>
      <c r="D15" s="107">
        <v>8044.804320000001</v>
      </c>
      <c r="E15" s="198">
        <v>8637</v>
      </c>
      <c r="F15" s="8">
        <f>E15/4</f>
        <v>2159.25</v>
      </c>
      <c r="G15" s="8">
        <v>2159.25</v>
      </c>
      <c r="H15" s="8">
        <v>2159.25</v>
      </c>
      <c r="I15" s="8">
        <v>2159.25</v>
      </c>
    </row>
    <row r="16" spans="1:9" ht="15">
      <c r="A16" s="79" t="s">
        <v>15</v>
      </c>
      <c r="B16" s="34">
        <v>1015</v>
      </c>
      <c r="C16" s="107">
        <v>1302</v>
      </c>
      <c r="D16" s="107">
        <v>1769.8569504000002</v>
      </c>
      <c r="E16" s="198">
        <f>E15*0.22</f>
        <v>1900.14</v>
      </c>
      <c r="F16" s="8">
        <f>E16/4</f>
        <v>475.035</v>
      </c>
      <c r="G16" s="8">
        <v>475.035</v>
      </c>
      <c r="H16" s="8">
        <v>475.035</v>
      </c>
      <c r="I16" s="8">
        <v>475.035</v>
      </c>
    </row>
    <row r="17" spans="1:9" ht="15">
      <c r="A17" s="79" t="s">
        <v>227</v>
      </c>
      <c r="B17" s="34">
        <v>1016</v>
      </c>
      <c r="C17" s="107">
        <f>2685</f>
        <v>2685</v>
      </c>
      <c r="D17" s="107">
        <v>2802.8867999999998</v>
      </c>
      <c r="E17" s="198">
        <v>2843</v>
      </c>
      <c r="F17" s="8">
        <f>E17/4</f>
        <v>710.75</v>
      </c>
      <c r="G17" s="8">
        <v>711</v>
      </c>
      <c r="H17" s="8">
        <v>710.75</v>
      </c>
      <c r="I17" s="8">
        <v>710</v>
      </c>
    </row>
    <row r="18" spans="1:9" ht="25.5">
      <c r="A18" s="79" t="s">
        <v>16</v>
      </c>
      <c r="B18" s="34">
        <v>1017</v>
      </c>
      <c r="C18" s="107"/>
      <c r="D18" s="208"/>
      <c r="E18" s="209">
        <v>118</v>
      </c>
      <c r="F18" s="8">
        <f>E18/4</f>
        <v>29.5</v>
      </c>
      <c r="G18" s="8">
        <v>30</v>
      </c>
      <c r="H18" s="8">
        <v>29</v>
      </c>
      <c r="I18" s="8">
        <v>29</v>
      </c>
    </row>
    <row r="19" spans="1:9" ht="25.5">
      <c r="A19" s="79" t="s">
        <v>224</v>
      </c>
      <c r="B19" s="34">
        <v>1018</v>
      </c>
      <c r="C19" s="107">
        <f>327+8+9+308+406+35+1366</f>
        <v>2459</v>
      </c>
      <c r="D19" s="107">
        <v>1953.47535</v>
      </c>
      <c r="E19" s="198">
        <v>1204</v>
      </c>
      <c r="F19" s="8"/>
      <c r="G19" s="8">
        <v>510</v>
      </c>
      <c r="H19" s="8">
        <v>616</v>
      </c>
      <c r="I19" s="8">
        <v>79</v>
      </c>
    </row>
    <row r="20" spans="1:9" ht="14.25" customHeight="1">
      <c r="A20" s="105" t="s">
        <v>225</v>
      </c>
      <c r="B20" s="34">
        <v>1019</v>
      </c>
      <c r="C20" s="107">
        <v>3337</v>
      </c>
      <c r="D20" s="107">
        <v>7409.900080000001</v>
      </c>
      <c r="E20" s="198">
        <f>203+5568</f>
        <v>5771</v>
      </c>
      <c r="F20" s="8">
        <v>1543</v>
      </c>
      <c r="G20" s="8">
        <v>1343</v>
      </c>
      <c r="H20" s="8">
        <v>1342</v>
      </c>
      <c r="I20" s="8">
        <v>1543</v>
      </c>
    </row>
    <row r="21" spans="1:9" ht="15.75" customHeight="1">
      <c r="A21" s="79" t="s">
        <v>226</v>
      </c>
      <c r="B21" s="34">
        <v>1020</v>
      </c>
      <c r="C21" s="107">
        <v>3499</v>
      </c>
      <c r="D21" s="107">
        <v>1578.537</v>
      </c>
      <c r="E21" s="198">
        <f>1415.64+1100</f>
        <v>2515.6400000000003</v>
      </c>
      <c r="F21" s="8">
        <f>E21/4</f>
        <v>628.9100000000001</v>
      </c>
      <c r="G21" s="8">
        <v>628.9100000000001</v>
      </c>
      <c r="H21" s="8">
        <v>628.9100000000001</v>
      </c>
      <c r="I21" s="8">
        <v>628.9100000000001</v>
      </c>
    </row>
    <row r="22" spans="1:9" ht="37.5" customHeight="1">
      <c r="A22" s="79" t="s">
        <v>228</v>
      </c>
      <c r="B22" s="34"/>
      <c r="C22" s="107">
        <f>64+70+162</f>
        <v>296</v>
      </c>
      <c r="D22" s="107">
        <v>523.42328</v>
      </c>
      <c r="E22" s="198">
        <v>347</v>
      </c>
      <c r="F22" s="8">
        <f>E22/4</f>
        <v>86.75</v>
      </c>
      <c r="G22" s="8">
        <v>86.75</v>
      </c>
      <c r="H22" s="8">
        <v>86.75</v>
      </c>
      <c r="I22" s="8">
        <v>86.75</v>
      </c>
    </row>
    <row r="23" spans="1:9" ht="15">
      <c r="A23" s="150" t="s">
        <v>18</v>
      </c>
      <c r="B23" s="151">
        <v>1020</v>
      </c>
      <c r="C23" s="127">
        <f>C10-C11</f>
        <v>5017</v>
      </c>
      <c r="D23" s="129">
        <v>7082.80420293333</v>
      </c>
      <c r="E23" s="129">
        <f>E10-E11</f>
        <v>5311.220000000001</v>
      </c>
      <c r="F23" s="129">
        <f>F10-F11</f>
        <v>1821</v>
      </c>
      <c r="G23" s="129">
        <f>G10-G11</f>
        <v>999</v>
      </c>
      <c r="H23" s="129">
        <f>H10-H11</f>
        <v>748</v>
      </c>
      <c r="I23" s="129">
        <f>I10-I11</f>
        <v>1743</v>
      </c>
    </row>
    <row r="24" spans="1:9" s="122" customFormat="1" ht="15.75">
      <c r="A24" s="150" t="s">
        <v>166</v>
      </c>
      <c r="B24" s="151">
        <v>1030</v>
      </c>
      <c r="C24" s="152">
        <f>C25+C31</f>
        <v>3242.0400000000004</v>
      </c>
      <c r="D24" s="130">
        <v>3985.512999999999</v>
      </c>
      <c r="E24" s="130">
        <f>E25+E31</f>
        <v>4363.62</v>
      </c>
      <c r="F24" s="130">
        <f>F25+F31</f>
        <v>1093.655</v>
      </c>
      <c r="G24" s="130">
        <f>G25+G31</f>
        <v>1088.655</v>
      </c>
      <c r="H24" s="130">
        <f>H25+H31</f>
        <v>1087.655</v>
      </c>
      <c r="I24" s="130">
        <f>I25+I31</f>
        <v>1093.655</v>
      </c>
    </row>
    <row r="25" spans="1:9" ht="41.25" customHeight="1">
      <c r="A25" s="79" t="s">
        <v>19</v>
      </c>
      <c r="B25" s="80">
        <v>1031</v>
      </c>
      <c r="C25" s="107">
        <v>242</v>
      </c>
      <c r="D25" s="107">
        <v>347.423</v>
      </c>
      <c r="E25" s="198">
        <v>61</v>
      </c>
      <c r="F25" s="29">
        <v>18</v>
      </c>
      <c r="G25" s="8">
        <v>13</v>
      </c>
      <c r="H25" s="8">
        <v>12</v>
      </c>
      <c r="I25" s="8">
        <v>18</v>
      </c>
    </row>
    <row r="26" spans="1:9" ht="25.5">
      <c r="A26" s="79" t="s">
        <v>20</v>
      </c>
      <c r="B26" s="80">
        <v>1032</v>
      </c>
      <c r="C26" s="107"/>
      <c r="D26" s="107"/>
      <c r="E26" s="198"/>
      <c r="F26" s="8"/>
      <c r="G26" s="8"/>
      <c r="H26" s="8"/>
      <c r="I26" s="8"/>
    </row>
    <row r="27" spans="1:9" ht="15">
      <c r="A27" s="79" t="s">
        <v>21</v>
      </c>
      <c r="B27" s="80">
        <v>1033</v>
      </c>
      <c r="C27" s="107"/>
      <c r="D27" s="107"/>
      <c r="E27" s="198"/>
      <c r="F27" s="8"/>
      <c r="G27" s="8"/>
      <c r="H27" s="8"/>
      <c r="I27" s="8"/>
    </row>
    <row r="28" spans="1:9" ht="15">
      <c r="A28" s="79" t="s">
        <v>22</v>
      </c>
      <c r="B28" s="80">
        <v>1034</v>
      </c>
      <c r="C28" s="107"/>
      <c r="D28" s="107"/>
      <c r="E28" s="198"/>
      <c r="F28" s="8"/>
      <c r="G28" s="8"/>
      <c r="H28" s="8"/>
      <c r="I28" s="8"/>
    </row>
    <row r="29" spans="1:9" ht="51">
      <c r="A29" s="79" t="s">
        <v>27</v>
      </c>
      <c r="B29" s="80">
        <v>1050</v>
      </c>
      <c r="C29" s="107"/>
      <c r="D29" s="107"/>
      <c r="E29" s="198"/>
      <c r="F29" s="8"/>
      <c r="G29" s="8"/>
      <c r="H29" s="8"/>
      <c r="I29" s="8"/>
    </row>
    <row r="30" spans="1:9" ht="25.5">
      <c r="A30" s="79" t="s">
        <v>28</v>
      </c>
      <c r="B30" s="75" t="s">
        <v>29</v>
      </c>
      <c r="C30" s="107"/>
      <c r="D30" s="107"/>
      <c r="E30" s="198"/>
      <c r="F30" s="8"/>
      <c r="G30" s="8"/>
      <c r="H30" s="8"/>
      <c r="I30" s="8"/>
    </row>
    <row r="31" spans="1:9" ht="25.5">
      <c r="A31" s="156" t="s">
        <v>30</v>
      </c>
      <c r="B31" s="162" t="s">
        <v>206</v>
      </c>
      <c r="C31" s="154">
        <f>SUM(C32:C46)</f>
        <v>3000.0400000000004</v>
      </c>
      <c r="D31" s="210">
        <v>3638.0899999999992</v>
      </c>
      <c r="E31" s="210">
        <f>SUM(E32:E45)</f>
        <v>4302.62</v>
      </c>
      <c r="F31" s="210">
        <f>SUM(F32:F45)</f>
        <v>1075.655</v>
      </c>
      <c r="G31" s="210">
        <f>SUM(G32:G45)</f>
        <v>1075.655</v>
      </c>
      <c r="H31" s="210">
        <f>SUM(H32:H45)</f>
        <v>1075.655</v>
      </c>
      <c r="I31" s="210">
        <f>SUM(I32:I45)</f>
        <v>1075.655</v>
      </c>
    </row>
    <row r="32" spans="1:9" ht="25.5">
      <c r="A32" s="79" t="s">
        <v>23</v>
      </c>
      <c r="B32" s="75" t="s">
        <v>205</v>
      </c>
      <c r="C32" s="138">
        <v>10</v>
      </c>
      <c r="D32" s="107">
        <v>4</v>
      </c>
      <c r="E32" s="198">
        <v>14</v>
      </c>
      <c r="F32" s="8">
        <f>E32/4</f>
        <v>3.5</v>
      </c>
      <c r="G32" s="8">
        <v>3.5</v>
      </c>
      <c r="H32" s="8">
        <v>3.5</v>
      </c>
      <c r="I32" s="8">
        <v>3.5</v>
      </c>
    </row>
    <row r="33" spans="1:9" ht="15">
      <c r="A33" s="79" t="s">
        <v>24</v>
      </c>
      <c r="B33" s="75" t="s">
        <v>207</v>
      </c>
      <c r="C33" s="138">
        <v>27</v>
      </c>
      <c r="D33" s="107">
        <v>18.967</v>
      </c>
      <c r="E33" s="198">
        <v>32</v>
      </c>
      <c r="F33" s="8">
        <f aca="true" t="shared" si="0" ref="F33:F45">E33/4</f>
        <v>8</v>
      </c>
      <c r="G33" s="8">
        <v>8</v>
      </c>
      <c r="H33" s="8">
        <v>8</v>
      </c>
      <c r="I33" s="8">
        <v>8</v>
      </c>
    </row>
    <row r="34" spans="1:9" ht="15">
      <c r="A34" s="79" t="s">
        <v>25</v>
      </c>
      <c r="B34" s="75" t="s">
        <v>208</v>
      </c>
      <c r="C34" s="138">
        <f>292+2016.14</f>
        <v>2308.1400000000003</v>
      </c>
      <c r="D34" s="107">
        <v>2686.153</v>
      </c>
      <c r="E34" s="198">
        <f>325+2946</f>
        <v>3271</v>
      </c>
      <c r="F34" s="8">
        <f t="shared" si="0"/>
        <v>817.75</v>
      </c>
      <c r="G34" s="8">
        <v>817.75</v>
      </c>
      <c r="H34" s="8">
        <v>817.75</v>
      </c>
      <c r="I34" s="8">
        <v>817.75</v>
      </c>
    </row>
    <row r="35" spans="1:9" ht="15">
      <c r="A35" s="79" t="s">
        <v>26</v>
      </c>
      <c r="B35" s="75" t="s">
        <v>209</v>
      </c>
      <c r="C35" s="138">
        <v>451.9</v>
      </c>
      <c r="D35" s="107">
        <v>590.954</v>
      </c>
      <c r="E35" s="198">
        <f>E34*0.22</f>
        <v>719.62</v>
      </c>
      <c r="F35" s="8">
        <f t="shared" si="0"/>
        <v>179.905</v>
      </c>
      <c r="G35" s="8">
        <v>179.905</v>
      </c>
      <c r="H35" s="8">
        <v>179.905</v>
      </c>
      <c r="I35" s="8">
        <v>179.905</v>
      </c>
    </row>
    <row r="36" spans="1:9" ht="38.25">
      <c r="A36" s="79" t="s">
        <v>169</v>
      </c>
      <c r="B36" s="75" t="s">
        <v>210</v>
      </c>
      <c r="C36" s="138">
        <v>7</v>
      </c>
      <c r="D36" s="107">
        <v>9.964</v>
      </c>
      <c r="E36" s="198">
        <v>20</v>
      </c>
      <c r="F36" s="8">
        <f t="shared" si="0"/>
        <v>5</v>
      </c>
      <c r="G36" s="8">
        <v>5</v>
      </c>
      <c r="H36" s="8">
        <v>5</v>
      </c>
      <c r="I36" s="8">
        <v>5</v>
      </c>
    </row>
    <row r="37" spans="1:9" ht="15">
      <c r="A37" s="79" t="s">
        <v>164</v>
      </c>
      <c r="B37" s="75" t="s">
        <v>211</v>
      </c>
      <c r="C37" s="138">
        <v>57</v>
      </c>
      <c r="D37" s="107">
        <v>57.954</v>
      </c>
      <c r="E37" s="198">
        <v>66</v>
      </c>
      <c r="F37" s="8">
        <f t="shared" si="0"/>
        <v>16.5</v>
      </c>
      <c r="G37" s="8">
        <v>16.5</v>
      </c>
      <c r="H37" s="8">
        <v>16.5</v>
      </c>
      <c r="I37" s="8">
        <v>16.5</v>
      </c>
    </row>
    <row r="38" spans="1:9" ht="15">
      <c r="A38" s="79" t="s">
        <v>187</v>
      </c>
      <c r="B38" s="75" t="s">
        <v>212</v>
      </c>
      <c r="C38" s="138">
        <v>16</v>
      </c>
      <c r="D38" s="107">
        <v>6.962</v>
      </c>
      <c r="E38" s="198">
        <v>28</v>
      </c>
      <c r="F38" s="8">
        <f t="shared" si="0"/>
        <v>7</v>
      </c>
      <c r="G38" s="8">
        <v>7</v>
      </c>
      <c r="H38" s="8">
        <v>7</v>
      </c>
      <c r="I38" s="8">
        <v>7</v>
      </c>
    </row>
    <row r="39" spans="1:9" ht="25.5">
      <c r="A39" s="79" t="s">
        <v>232</v>
      </c>
      <c r="B39" s="75" t="s">
        <v>214</v>
      </c>
      <c r="C39" s="138"/>
      <c r="D39" s="107">
        <v>97.211</v>
      </c>
      <c r="E39" s="198">
        <v>12</v>
      </c>
      <c r="F39" s="8">
        <f t="shared" si="0"/>
        <v>3</v>
      </c>
      <c r="G39" s="8">
        <v>3</v>
      </c>
      <c r="H39" s="8">
        <v>3</v>
      </c>
      <c r="I39" s="8">
        <v>3</v>
      </c>
    </row>
    <row r="40" spans="1:9" ht="15">
      <c r="A40" s="79" t="s">
        <v>188</v>
      </c>
      <c r="B40" s="75" t="s">
        <v>213</v>
      </c>
      <c r="C40" s="138">
        <v>26</v>
      </c>
      <c r="D40" s="107">
        <v>30.503</v>
      </c>
      <c r="E40" s="198">
        <v>32</v>
      </c>
      <c r="F40" s="8">
        <f t="shared" si="0"/>
        <v>8</v>
      </c>
      <c r="G40" s="8">
        <v>8</v>
      </c>
      <c r="H40" s="8">
        <v>8</v>
      </c>
      <c r="I40" s="8">
        <v>8</v>
      </c>
    </row>
    <row r="41" spans="1:9" ht="15">
      <c r="A41" s="79" t="s">
        <v>189</v>
      </c>
      <c r="B41" s="75" t="s">
        <v>215</v>
      </c>
      <c r="C41" s="138">
        <v>3</v>
      </c>
      <c r="D41" s="107">
        <v>3.185</v>
      </c>
      <c r="E41" s="198">
        <v>5</v>
      </c>
      <c r="F41" s="8">
        <f t="shared" si="0"/>
        <v>1.25</v>
      </c>
      <c r="G41" s="8">
        <v>1.25</v>
      </c>
      <c r="H41" s="8">
        <v>1.25</v>
      </c>
      <c r="I41" s="8">
        <v>1.25</v>
      </c>
    </row>
    <row r="42" spans="1:9" ht="15">
      <c r="A42" s="79" t="s">
        <v>190</v>
      </c>
      <c r="B42" s="75" t="s">
        <v>216</v>
      </c>
      <c r="C42" s="138">
        <v>5</v>
      </c>
      <c r="D42" s="107">
        <v>6.796</v>
      </c>
      <c r="E42" s="198">
        <v>10</v>
      </c>
      <c r="F42" s="8">
        <f t="shared" si="0"/>
        <v>2.5</v>
      </c>
      <c r="G42" s="8">
        <v>2.5</v>
      </c>
      <c r="H42" s="8">
        <v>2.5</v>
      </c>
      <c r="I42" s="8">
        <v>2.5</v>
      </c>
    </row>
    <row r="43" spans="1:9" ht="25.5">
      <c r="A43" s="79" t="s">
        <v>165</v>
      </c>
      <c r="B43" s="75" t="s">
        <v>217</v>
      </c>
      <c r="C43" s="138">
        <v>7</v>
      </c>
      <c r="D43" s="107">
        <v>72</v>
      </c>
      <c r="E43" s="198">
        <v>12</v>
      </c>
      <c r="F43" s="8">
        <f t="shared" si="0"/>
        <v>3</v>
      </c>
      <c r="G43" s="8">
        <v>3</v>
      </c>
      <c r="H43" s="8">
        <v>3</v>
      </c>
      <c r="I43" s="8">
        <v>3</v>
      </c>
    </row>
    <row r="44" spans="1:9" ht="15">
      <c r="A44" s="79" t="s">
        <v>191</v>
      </c>
      <c r="B44" s="75" t="s">
        <v>218</v>
      </c>
      <c r="C44" s="138">
        <v>38</v>
      </c>
      <c r="D44" s="107">
        <v>12.49</v>
      </c>
      <c r="E44" s="198">
        <v>45</v>
      </c>
      <c r="F44" s="8">
        <f t="shared" si="0"/>
        <v>11.25</v>
      </c>
      <c r="G44" s="8">
        <v>11.25</v>
      </c>
      <c r="H44" s="8">
        <v>11.25</v>
      </c>
      <c r="I44" s="8">
        <v>11.25</v>
      </c>
    </row>
    <row r="45" spans="1:9" ht="15">
      <c r="A45" s="79" t="s">
        <v>192</v>
      </c>
      <c r="B45" s="75" t="s">
        <v>219</v>
      </c>
      <c r="C45" s="138">
        <v>44</v>
      </c>
      <c r="D45" s="107">
        <v>40.951</v>
      </c>
      <c r="E45" s="198">
        <v>36</v>
      </c>
      <c r="F45" s="8">
        <f t="shared" si="0"/>
        <v>9</v>
      </c>
      <c r="G45" s="8">
        <v>9</v>
      </c>
      <c r="H45" s="8">
        <v>9</v>
      </c>
      <c r="I45" s="8">
        <v>9</v>
      </c>
    </row>
    <row r="46" spans="1:9" ht="13.5" customHeight="1">
      <c r="A46" s="79" t="s">
        <v>31</v>
      </c>
      <c r="B46" s="80">
        <v>1060</v>
      </c>
      <c r="C46" s="138"/>
      <c r="D46" s="198"/>
      <c r="E46" s="198"/>
      <c r="F46" s="8"/>
      <c r="G46" s="8"/>
      <c r="H46" s="8"/>
      <c r="I46" s="8"/>
    </row>
    <row r="47" spans="1:9" ht="13.5" customHeight="1">
      <c r="A47" s="79" t="s">
        <v>32</v>
      </c>
      <c r="B47" s="80">
        <v>1061</v>
      </c>
      <c r="C47" s="107"/>
      <c r="D47" s="198"/>
      <c r="E47" s="198"/>
      <c r="F47" s="8"/>
      <c r="G47" s="8"/>
      <c r="H47" s="8"/>
      <c r="I47" s="8"/>
    </row>
    <row r="48" spans="1:9" ht="25.5">
      <c r="A48" s="79" t="s">
        <v>33</v>
      </c>
      <c r="B48" s="80">
        <v>1062</v>
      </c>
      <c r="C48" s="107"/>
      <c r="D48" s="198"/>
      <c r="E48" s="198"/>
      <c r="F48" s="8"/>
      <c r="G48" s="8"/>
      <c r="H48" s="8"/>
      <c r="I48" s="8"/>
    </row>
    <row r="49" spans="1:9" ht="12.75" customHeight="1">
      <c r="A49" s="79" t="s">
        <v>25</v>
      </c>
      <c r="B49" s="80">
        <v>1063</v>
      </c>
      <c r="C49" s="107"/>
      <c r="D49" s="198"/>
      <c r="E49" s="198"/>
      <c r="F49" s="8"/>
      <c r="G49" s="8"/>
      <c r="H49" s="8"/>
      <c r="I49" s="8"/>
    </row>
    <row r="50" spans="1:9" ht="13.5" customHeight="1">
      <c r="A50" s="79" t="s">
        <v>26</v>
      </c>
      <c r="B50" s="80">
        <v>1064</v>
      </c>
      <c r="C50" s="107"/>
      <c r="D50" s="198"/>
      <c r="E50" s="198"/>
      <c r="F50" s="8"/>
      <c r="G50" s="8"/>
      <c r="H50" s="8"/>
      <c r="I50" s="8"/>
    </row>
    <row r="51" spans="1:9" ht="25.5">
      <c r="A51" s="79" t="s">
        <v>34</v>
      </c>
      <c r="B51" s="80">
        <v>1065</v>
      </c>
      <c r="C51" s="107"/>
      <c r="D51" s="198"/>
      <c r="E51" s="198"/>
      <c r="F51" s="8"/>
      <c r="G51" s="8"/>
      <c r="H51" s="8"/>
      <c r="I51" s="8"/>
    </row>
    <row r="52" spans="1:9" ht="13.5" customHeight="1">
      <c r="A52" s="79" t="s">
        <v>35</v>
      </c>
      <c r="B52" s="80">
        <v>1066</v>
      </c>
      <c r="C52" s="107"/>
      <c r="D52" s="198"/>
      <c r="E52" s="198"/>
      <c r="F52" s="8"/>
      <c r="G52" s="8"/>
      <c r="H52" s="8"/>
      <c r="I52" s="8"/>
    </row>
    <row r="53" spans="1:9" ht="25.5">
      <c r="A53" s="101" t="s">
        <v>36</v>
      </c>
      <c r="B53" s="102">
        <v>1067</v>
      </c>
      <c r="C53" s="107"/>
      <c r="D53" s="107"/>
      <c r="E53" s="198"/>
      <c r="F53" s="8"/>
      <c r="G53" s="8"/>
      <c r="H53" s="8"/>
      <c r="I53" s="8"/>
    </row>
    <row r="54" spans="1:9" ht="25.5">
      <c r="A54" s="150" t="s">
        <v>167</v>
      </c>
      <c r="B54" s="151">
        <v>1070</v>
      </c>
      <c r="C54" s="152">
        <f>SUM(C55:C60)</f>
        <v>1771</v>
      </c>
      <c r="D54" s="130">
        <v>1976.4</v>
      </c>
      <c r="E54" s="130">
        <f>E55+E56+E59+E58+E61</f>
        <v>3988</v>
      </c>
      <c r="F54" s="130">
        <f>F55+F56+F59+F58+F61</f>
        <v>515.25</v>
      </c>
      <c r="G54" s="130">
        <f>G55+G56+G59+G58+G61</f>
        <v>515.25</v>
      </c>
      <c r="H54" s="130">
        <f>H55+H56+H59+H58+H61</f>
        <v>515.25</v>
      </c>
      <c r="I54" s="130">
        <f>I55+I56+I59+I58+I61</f>
        <v>2442.25</v>
      </c>
    </row>
    <row r="55" spans="1:9" ht="15">
      <c r="A55" s="121" t="s">
        <v>193</v>
      </c>
      <c r="B55" s="104" t="s">
        <v>200</v>
      </c>
      <c r="C55" s="138">
        <v>1265</v>
      </c>
      <c r="D55" s="103">
        <v>1446</v>
      </c>
      <c r="E55" s="99">
        <v>1351</v>
      </c>
      <c r="F55" s="8">
        <f>E55/4</f>
        <v>337.75</v>
      </c>
      <c r="G55" s="8">
        <v>337.75</v>
      </c>
      <c r="H55" s="8">
        <v>337.75</v>
      </c>
      <c r="I55" s="8">
        <v>337.75</v>
      </c>
    </row>
    <row r="56" spans="1:9" ht="20.25" customHeight="1">
      <c r="A56" s="121" t="s">
        <v>67</v>
      </c>
      <c r="B56" s="104" t="s">
        <v>201</v>
      </c>
      <c r="C56" s="138">
        <v>345</v>
      </c>
      <c r="D56" s="108">
        <v>480.4</v>
      </c>
      <c r="E56" s="203">
        <v>678</v>
      </c>
      <c r="F56" s="8">
        <f>E56/4</f>
        <v>169.5</v>
      </c>
      <c r="G56" s="8">
        <v>169.5</v>
      </c>
      <c r="H56" s="8">
        <v>169.5</v>
      </c>
      <c r="I56" s="8">
        <v>169.5</v>
      </c>
    </row>
    <row r="57" spans="1:9" ht="20.25" customHeight="1">
      <c r="A57" s="121" t="s">
        <v>194</v>
      </c>
      <c r="B57" s="104" t="s">
        <v>202</v>
      </c>
      <c r="C57" s="138">
        <v>73</v>
      </c>
      <c r="D57" s="108"/>
      <c r="E57" s="203"/>
      <c r="F57" s="8"/>
      <c r="G57" s="8"/>
      <c r="H57" s="8"/>
      <c r="I57" s="8"/>
    </row>
    <row r="58" spans="1:9" ht="22.5" customHeight="1">
      <c r="A58" s="121" t="s">
        <v>259</v>
      </c>
      <c r="B58" s="75" t="s">
        <v>203</v>
      </c>
      <c r="C58" s="138"/>
      <c r="D58" s="108"/>
      <c r="E58" s="203">
        <v>656</v>
      </c>
      <c r="F58" s="8"/>
      <c r="G58" s="8"/>
      <c r="H58" s="8"/>
      <c r="I58" s="198">
        <v>656</v>
      </c>
    </row>
    <row r="59" spans="1:9" ht="20.25" customHeight="1">
      <c r="A59" s="121" t="s">
        <v>195</v>
      </c>
      <c r="B59" s="75" t="s">
        <v>197</v>
      </c>
      <c r="C59" s="138">
        <v>70</v>
      </c>
      <c r="D59" s="108">
        <v>50</v>
      </c>
      <c r="E59" s="203">
        <v>32</v>
      </c>
      <c r="F59" s="8">
        <f>E59/4</f>
        <v>8</v>
      </c>
      <c r="G59" s="8">
        <v>8</v>
      </c>
      <c r="H59" s="8">
        <v>8</v>
      </c>
      <c r="I59" s="8">
        <v>8</v>
      </c>
    </row>
    <row r="60" spans="1:9" ht="20.25" customHeight="1">
      <c r="A60" s="121" t="s">
        <v>196</v>
      </c>
      <c r="B60" s="75" t="s">
        <v>204</v>
      </c>
      <c r="C60" s="138">
        <f>18</f>
        <v>18</v>
      </c>
      <c r="D60" s="108"/>
      <c r="E60" s="203"/>
      <c r="F60" s="8"/>
      <c r="G60" s="8"/>
      <c r="H60" s="8"/>
      <c r="I60" s="8"/>
    </row>
    <row r="61" spans="1:9" ht="20.25" customHeight="1">
      <c r="A61" s="121" t="s">
        <v>260</v>
      </c>
      <c r="B61" s="185" t="s">
        <v>261</v>
      </c>
      <c r="C61" s="138"/>
      <c r="D61" s="108"/>
      <c r="E61" s="203">
        <f>67+1204</f>
        <v>1271</v>
      </c>
      <c r="F61" s="8"/>
      <c r="G61" s="8"/>
      <c r="H61" s="8"/>
      <c r="I61" s="198">
        <f>67+1204</f>
        <v>1271</v>
      </c>
    </row>
    <row r="62" spans="1:9" s="122" customFormat="1" ht="25.5">
      <c r="A62" s="153" t="s">
        <v>37</v>
      </c>
      <c r="B62" s="151">
        <v>1080</v>
      </c>
      <c r="C62" s="154">
        <v>1864</v>
      </c>
      <c r="D62" s="130">
        <v>1446.1341666666667</v>
      </c>
      <c r="E62" s="130">
        <f>E63+E64+E65+E67+E68+E66</f>
        <v>2913</v>
      </c>
      <c r="F62" s="130">
        <f>F63+F64+F65+F67+F68+F66</f>
        <v>340.75</v>
      </c>
      <c r="G62" s="130">
        <f>G63+G64+G65+G67+G68+G66</f>
        <v>340.75</v>
      </c>
      <c r="H62" s="130">
        <f>H63+H64+H65+H67+H68+H66</f>
        <v>340.75</v>
      </c>
      <c r="I62" s="130">
        <f>I63+I64+I65+I67+I68+I66</f>
        <v>1890.75</v>
      </c>
    </row>
    <row r="63" spans="1:9" ht="15">
      <c r="A63" s="79" t="s">
        <v>183</v>
      </c>
      <c r="B63" s="34" t="s">
        <v>239</v>
      </c>
      <c r="C63" s="138">
        <v>1312</v>
      </c>
      <c r="D63" s="108">
        <v>1446.1341666666667</v>
      </c>
      <c r="E63" s="203">
        <v>1351</v>
      </c>
      <c r="F63" s="8">
        <f>E63/4</f>
        <v>337.75</v>
      </c>
      <c r="G63" s="8">
        <v>337.75</v>
      </c>
      <c r="H63" s="8">
        <v>337.75</v>
      </c>
      <c r="I63" s="8">
        <v>337.75</v>
      </c>
    </row>
    <row r="64" spans="1:9" ht="15">
      <c r="A64" s="79" t="s">
        <v>184</v>
      </c>
      <c r="B64" s="34" t="s">
        <v>240</v>
      </c>
      <c r="C64" s="138">
        <v>157</v>
      </c>
      <c r="D64" s="99"/>
      <c r="E64" s="203">
        <v>279</v>
      </c>
      <c r="F64" s="8"/>
      <c r="G64" s="8"/>
      <c r="H64" s="8"/>
      <c r="I64" s="198">
        <v>279</v>
      </c>
    </row>
    <row r="65" spans="1:9" ht="15">
      <c r="A65" s="79" t="s">
        <v>233</v>
      </c>
      <c r="B65" s="34" t="s">
        <v>241</v>
      </c>
      <c r="C65" s="138"/>
      <c r="D65" s="99"/>
      <c r="E65" s="99"/>
      <c r="F65" s="8"/>
      <c r="G65" s="8"/>
      <c r="H65" s="8"/>
      <c r="I65" s="8"/>
    </row>
    <row r="66" spans="1:9" ht="15">
      <c r="A66" s="121" t="s">
        <v>260</v>
      </c>
      <c r="B66" s="171" t="s">
        <v>242</v>
      </c>
      <c r="C66" s="138"/>
      <c r="D66" s="99"/>
      <c r="E66" s="203">
        <v>1271</v>
      </c>
      <c r="F66" s="8"/>
      <c r="G66" s="8"/>
      <c r="H66" s="8"/>
      <c r="I66" s="198">
        <v>1271</v>
      </c>
    </row>
    <row r="67" spans="1:9" ht="15">
      <c r="A67" s="121" t="s">
        <v>256</v>
      </c>
      <c r="B67" s="171" t="s">
        <v>243</v>
      </c>
      <c r="C67" s="138">
        <v>287</v>
      </c>
      <c r="D67" s="108"/>
      <c r="E67" s="203"/>
      <c r="F67" s="198"/>
      <c r="G67" s="198"/>
      <c r="H67" s="198"/>
      <c r="I67" s="198"/>
    </row>
    <row r="68" spans="1:9" ht="15">
      <c r="A68" s="121" t="s">
        <v>185</v>
      </c>
      <c r="B68" s="171" t="s">
        <v>262</v>
      </c>
      <c r="C68" s="138">
        <v>108</v>
      </c>
      <c r="D68" s="99"/>
      <c r="E68" s="99">
        <v>12</v>
      </c>
      <c r="F68" s="8">
        <f>E68/4</f>
        <v>3</v>
      </c>
      <c r="G68" s="8">
        <v>3</v>
      </c>
      <c r="H68" s="8">
        <v>3</v>
      </c>
      <c r="I68" s="8">
        <v>3</v>
      </c>
    </row>
    <row r="69" spans="1:9" ht="15">
      <c r="A69" s="156" t="s">
        <v>186</v>
      </c>
      <c r="B69" s="133">
        <v>1090</v>
      </c>
      <c r="C69" s="154"/>
      <c r="D69" s="157">
        <v>446.18951546079967</v>
      </c>
      <c r="E69" s="157">
        <v>271</v>
      </c>
      <c r="F69" s="128">
        <v>112</v>
      </c>
      <c r="G69" s="128">
        <v>11</v>
      </c>
      <c r="H69" s="128"/>
      <c r="I69" s="128">
        <v>148</v>
      </c>
    </row>
    <row r="70" spans="1:9" s="122" customFormat="1" ht="25.5">
      <c r="A70" s="150" t="s">
        <v>38</v>
      </c>
      <c r="B70" s="151">
        <v>1100</v>
      </c>
      <c r="C70" s="152">
        <v>1682</v>
      </c>
      <c r="D70" s="130">
        <v>3627.557036266664</v>
      </c>
      <c r="E70" s="155">
        <f>E10-E11-E24+E54-E62</f>
        <v>2022.6000000000013</v>
      </c>
      <c r="F70" s="155">
        <f>F10-F11-F24+F54-F62</f>
        <v>901.845</v>
      </c>
      <c r="G70" s="155">
        <f>G10-G11-G24+G54-G62</f>
        <v>84.84500000000003</v>
      </c>
      <c r="H70" s="155">
        <f>H10-H11-H24+H54-H62</f>
        <v>-165.15499999999997</v>
      </c>
      <c r="I70" s="155">
        <f>I10-I11-I24+I54-I62</f>
        <v>1200.8450000000003</v>
      </c>
    </row>
    <row r="71" spans="1:9" ht="25.5">
      <c r="A71" s="79" t="s">
        <v>39</v>
      </c>
      <c r="B71" s="80">
        <v>1110</v>
      </c>
      <c r="C71" s="109"/>
      <c r="D71" s="69"/>
      <c r="E71" s="69"/>
      <c r="F71" s="69"/>
      <c r="G71" s="69"/>
      <c r="H71" s="69"/>
      <c r="I71" s="69"/>
    </row>
    <row r="72" spans="1:9" ht="25.5">
      <c r="A72" s="79" t="s">
        <v>40</v>
      </c>
      <c r="B72" s="80">
        <v>1120</v>
      </c>
      <c r="C72" s="109"/>
      <c r="D72" s="69"/>
      <c r="E72" s="69"/>
      <c r="F72" s="69"/>
      <c r="G72" s="69"/>
      <c r="H72" s="69"/>
      <c r="I72" s="69"/>
    </row>
    <row r="73" spans="1:9" ht="7.5" customHeight="1" hidden="1">
      <c r="A73" s="79"/>
      <c r="B73" s="80"/>
      <c r="C73" s="109"/>
      <c r="D73" s="69"/>
      <c r="E73" s="69"/>
      <c r="F73" s="69"/>
      <c r="G73" s="69"/>
      <c r="H73" s="69"/>
      <c r="I73" s="69"/>
    </row>
    <row r="74" spans="1:9" ht="8.25" customHeight="1" hidden="1">
      <c r="A74" s="79"/>
      <c r="B74" s="80"/>
      <c r="C74" s="109"/>
      <c r="D74" s="69"/>
      <c r="E74" s="69"/>
      <c r="F74" s="69"/>
      <c r="G74" s="69"/>
      <c r="H74" s="69"/>
      <c r="I74" s="69"/>
    </row>
    <row r="75" spans="1:9" ht="25.5">
      <c r="A75" s="79" t="s">
        <v>41</v>
      </c>
      <c r="B75" s="80">
        <v>1130</v>
      </c>
      <c r="C75" s="109"/>
      <c r="D75" s="69"/>
      <c r="E75" s="69"/>
      <c r="F75" s="69"/>
      <c r="G75" s="69"/>
      <c r="H75" s="69"/>
      <c r="I75" s="69"/>
    </row>
    <row r="76" spans="1:9" ht="27" customHeight="1">
      <c r="A76" s="79" t="s">
        <v>42</v>
      </c>
      <c r="B76" s="80">
        <v>1140</v>
      </c>
      <c r="C76" s="109"/>
      <c r="D76" s="69"/>
      <c r="E76" s="69"/>
      <c r="F76" s="69"/>
      <c r="G76" s="69"/>
      <c r="H76" s="69"/>
      <c r="I76" s="69"/>
    </row>
    <row r="77" spans="1:9" s="122" customFormat="1" ht="15.75">
      <c r="A77" s="150" t="s">
        <v>220</v>
      </c>
      <c r="B77" s="151">
        <v>1150</v>
      </c>
      <c r="C77" s="130">
        <v>3676</v>
      </c>
      <c r="D77" s="130">
        <v>2090</v>
      </c>
      <c r="E77" s="130">
        <f>2346+24</f>
        <v>2370</v>
      </c>
      <c r="F77" s="130">
        <f>E77/4</f>
        <v>592.5</v>
      </c>
      <c r="G77" s="130">
        <f>F77</f>
        <v>592.5</v>
      </c>
      <c r="H77" s="130">
        <f>G77</f>
        <v>592.5</v>
      </c>
      <c r="I77" s="130">
        <f>H77</f>
        <v>592.5</v>
      </c>
    </row>
    <row r="78" spans="1:9" s="122" customFormat="1" ht="15.75">
      <c r="A78" s="150" t="s">
        <v>221</v>
      </c>
      <c r="B78" s="151">
        <v>1160</v>
      </c>
      <c r="C78" s="130">
        <v>4084</v>
      </c>
      <c r="D78" s="130">
        <v>2090</v>
      </c>
      <c r="E78" s="130">
        <v>2346</v>
      </c>
      <c r="F78" s="130">
        <f>E78/4</f>
        <v>586.5</v>
      </c>
      <c r="G78" s="130">
        <f>F78</f>
        <v>586.5</v>
      </c>
      <c r="H78" s="130">
        <f>F78</f>
        <v>586.5</v>
      </c>
      <c r="I78" s="130">
        <f>G78</f>
        <v>586.5</v>
      </c>
    </row>
    <row r="79" spans="1:9" s="122" customFormat="1" ht="25.5">
      <c r="A79" s="150" t="s">
        <v>43</v>
      </c>
      <c r="B79" s="151">
        <v>1170</v>
      </c>
      <c r="C79" s="130">
        <v>1274</v>
      </c>
      <c r="D79" s="130">
        <v>3627.557036266664</v>
      </c>
      <c r="E79" s="130">
        <f>E85-E86</f>
        <v>2046.6000000000058</v>
      </c>
      <c r="F79" s="130">
        <f>F85-F86</f>
        <v>907.8450000000003</v>
      </c>
      <c r="G79" s="130">
        <f>G85-G86</f>
        <v>90.84499999999935</v>
      </c>
      <c r="H79" s="130">
        <f>H85-H86</f>
        <v>-159.15500000000065</v>
      </c>
      <c r="I79" s="130">
        <f>I85-I86</f>
        <v>1206.8450000000012</v>
      </c>
    </row>
    <row r="80" spans="1:9" ht="15">
      <c r="A80" s="79" t="s">
        <v>44</v>
      </c>
      <c r="B80" s="34">
        <v>1180</v>
      </c>
      <c r="C80" s="108">
        <v>250</v>
      </c>
      <c r="D80" s="108">
        <v>652.9602665279995</v>
      </c>
      <c r="E80" s="203">
        <v>397</v>
      </c>
      <c r="F80" s="203">
        <f>F79*0.18</f>
        <v>163.41210000000004</v>
      </c>
      <c r="G80" s="203">
        <f>G79*0.18</f>
        <v>16.352099999999883</v>
      </c>
      <c r="H80" s="203"/>
      <c r="I80" s="203">
        <v>217</v>
      </c>
    </row>
    <row r="81" spans="1:9" ht="15">
      <c r="A81" s="79" t="s">
        <v>45</v>
      </c>
      <c r="B81" s="34">
        <v>1181</v>
      </c>
      <c r="C81" s="108"/>
      <c r="D81" s="108"/>
      <c r="E81" s="203"/>
      <c r="F81" s="99"/>
      <c r="G81" s="99"/>
      <c r="H81" s="99"/>
      <c r="I81" s="99"/>
    </row>
    <row r="82" spans="1:9" s="122" customFormat="1" ht="25.5">
      <c r="A82" s="78" t="s">
        <v>46</v>
      </c>
      <c r="B82" s="81">
        <v>1200</v>
      </c>
      <c r="C82" s="111">
        <v>1024</v>
      </c>
      <c r="D82" s="111">
        <v>2974.5967697386645</v>
      </c>
      <c r="E82" s="202">
        <f>E79-E80</f>
        <v>1649.6000000000058</v>
      </c>
      <c r="F82" s="202">
        <f>F79-F80</f>
        <v>744.4329000000002</v>
      </c>
      <c r="G82" s="202">
        <f>G79-G80</f>
        <v>74.49289999999947</v>
      </c>
      <c r="H82" s="202">
        <v>-159</v>
      </c>
      <c r="I82" s="202">
        <v>680</v>
      </c>
    </row>
    <row r="83" spans="1:9" ht="15">
      <c r="A83" s="79" t="s">
        <v>47</v>
      </c>
      <c r="B83" s="75">
        <v>1201</v>
      </c>
      <c r="C83" s="108">
        <v>1024</v>
      </c>
      <c r="D83" s="108">
        <v>2974.5967697386645</v>
      </c>
      <c r="E83" s="203">
        <f>E82</f>
        <v>1649.6000000000058</v>
      </c>
      <c r="F83" s="203">
        <f>F82</f>
        <v>744.4329000000002</v>
      </c>
      <c r="G83" s="203">
        <f>G82</f>
        <v>74.49289999999947</v>
      </c>
      <c r="H83" s="203"/>
      <c r="I83" s="203">
        <f>I82</f>
        <v>680</v>
      </c>
    </row>
    <row r="84" spans="1:9" ht="15">
      <c r="A84" s="79" t="s">
        <v>48</v>
      </c>
      <c r="B84" s="75">
        <v>1202</v>
      </c>
      <c r="C84" s="109"/>
      <c r="D84" s="109"/>
      <c r="E84" s="204"/>
      <c r="F84" s="99"/>
      <c r="G84" s="99"/>
      <c r="H84" s="99">
        <v>159</v>
      </c>
      <c r="I84" s="99"/>
    </row>
    <row r="85" spans="1:9" s="122" customFormat="1" ht="15.75">
      <c r="A85" s="150" t="s">
        <v>49</v>
      </c>
      <c r="B85" s="151">
        <v>1210</v>
      </c>
      <c r="C85" s="130">
        <v>32045</v>
      </c>
      <c r="D85" s="130">
        <v>38136.60403</v>
      </c>
      <c r="E85" s="130">
        <f>E77+E54+E10</f>
        <v>37370</v>
      </c>
      <c r="F85" s="130">
        <f>F77+F54+F10</f>
        <v>8860.75</v>
      </c>
      <c r="G85" s="130">
        <f>G77+G54+G10</f>
        <v>8860.75</v>
      </c>
      <c r="H85" s="130">
        <f>H77+H54+H10</f>
        <v>8860.75</v>
      </c>
      <c r="I85" s="130">
        <f>I77+I54+I10</f>
        <v>10787.75</v>
      </c>
    </row>
    <row r="86" spans="1:9" s="122" customFormat="1" ht="15.75">
      <c r="A86" s="150" t="s">
        <v>50</v>
      </c>
      <c r="B86" s="151">
        <v>1220</v>
      </c>
      <c r="C86" s="130">
        <v>30771</v>
      </c>
      <c r="D86" s="130">
        <v>34509.04699373334</v>
      </c>
      <c r="E86" s="130">
        <f>E78+E62+E24+E11</f>
        <v>35323.399999999994</v>
      </c>
      <c r="F86" s="130">
        <f>F78+F62+F24+F11</f>
        <v>7952.905</v>
      </c>
      <c r="G86" s="130">
        <f>G78+G62+G24+G11</f>
        <v>8769.905</v>
      </c>
      <c r="H86" s="130">
        <f>H78+H62+H24+H11</f>
        <v>9019.905</v>
      </c>
      <c r="I86" s="130">
        <f>I78+I62+I24+I11</f>
        <v>9580.904999999999</v>
      </c>
    </row>
    <row r="87" spans="1:9" ht="14.25" customHeight="1">
      <c r="A87" s="228" t="s">
        <v>149</v>
      </c>
      <c r="B87" s="228"/>
      <c r="C87" s="228"/>
      <c r="D87" s="228"/>
      <c r="E87" s="228"/>
      <c r="F87" s="228"/>
      <c r="G87" s="228"/>
      <c r="H87" s="228"/>
      <c r="I87" s="228"/>
    </row>
    <row r="88" spans="1:9" s="122" customFormat="1" ht="15.75">
      <c r="A88" s="158" t="s">
        <v>168</v>
      </c>
      <c r="B88" s="151">
        <v>1300</v>
      </c>
      <c r="C88" s="159">
        <f>C89+C90</f>
        <v>6631</v>
      </c>
      <c r="D88" s="131">
        <v>6248.17938</v>
      </c>
      <c r="E88" s="131">
        <f>E89+E90</f>
        <v>5522</v>
      </c>
      <c r="F88" s="131">
        <f>F89+F90</f>
        <v>1388</v>
      </c>
      <c r="G88" s="131">
        <f>G89+G90</f>
        <v>1300</v>
      </c>
      <c r="H88" s="131">
        <f>H89+H90</f>
        <v>1447</v>
      </c>
      <c r="I88" s="131">
        <f>I89+I90</f>
        <v>1387</v>
      </c>
    </row>
    <row r="89" spans="1:9" ht="25.5">
      <c r="A89" s="79" t="s">
        <v>150</v>
      </c>
      <c r="B89" s="85">
        <v>1301</v>
      </c>
      <c r="C89" s="138">
        <v>1204</v>
      </c>
      <c r="D89" s="113">
        <v>1043.46938</v>
      </c>
      <c r="E89" s="205">
        <v>1145</v>
      </c>
      <c r="F89" s="205">
        <f>F45+F12</f>
        <v>94</v>
      </c>
      <c r="G89" s="205">
        <f>G45+G12</f>
        <v>405</v>
      </c>
      <c r="H89" s="205">
        <f>H45+H12</f>
        <v>552</v>
      </c>
      <c r="I89" s="205">
        <f>I45+I12</f>
        <v>94</v>
      </c>
    </row>
    <row r="90" spans="1:9" ht="15">
      <c r="A90" s="79" t="s">
        <v>182</v>
      </c>
      <c r="B90" s="85">
        <v>1302</v>
      </c>
      <c r="C90" s="138">
        <v>5427</v>
      </c>
      <c r="D90" s="113">
        <v>5204.71</v>
      </c>
      <c r="E90" s="205">
        <v>4377</v>
      </c>
      <c r="F90" s="205">
        <v>1294</v>
      </c>
      <c r="G90" s="205">
        <v>895</v>
      </c>
      <c r="H90" s="205">
        <v>895</v>
      </c>
      <c r="I90" s="205">
        <v>1293</v>
      </c>
    </row>
    <row r="91" spans="1:9" ht="15">
      <c r="A91" s="79" t="s">
        <v>14</v>
      </c>
      <c r="B91" s="82">
        <v>1310</v>
      </c>
      <c r="C91" s="138">
        <v>12407</v>
      </c>
      <c r="D91" s="113">
        <v>14495.169427200002</v>
      </c>
      <c r="E91" s="206">
        <v>14945</v>
      </c>
      <c r="F91" s="205">
        <f>E91/4</f>
        <v>3736.25</v>
      </c>
      <c r="G91" s="205">
        <v>3736.25</v>
      </c>
      <c r="H91" s="205">
        <v>3736.25</v>
      </c>
      <c r="I91" s="205">
        <v>3736</v>
      </c>
    </row>
    <row r="92" spans="1:9" ht="15">
      <c r="A92" s="79" t="s">
        <v>15</v>
      </c>
      <c r="B92" s="82">
        <v>1320</v>
      </c>
      <c r="C92" s="138">
        <v>2618</v>
      </c>
      <c r="D92" s="113">
        <v>3188.9372739840005</v>
      </c>
      <c r="E92" s="207">
        <f>E91*0.22</f>
        <v>3287.9</v>
      </c>
      <c r="F92" s="205">
        <f>E92/4</f>
        <v>821.975</v>
      </c>
      <c r="G92" s="205">
        <v>821.975</v>
      </c>
      <c r="H92" s="205">
        <v>821.975</v>
      </c>
      <c r="I92" s="205">
        <v>821.975</v>
      </c>
    </row>
    <row r="93" spans="1:9" ht="15">
      <c r="A93" s="79" t="s">
        <v>151</v>
      </c>
      <c r="B93" s="82">
        <v>1330</v>
      </c>
      <c r="C93" s="138">
        <v>128</v>
      </c>
      <c r="D93" s="113">
        <v>2090</v>
      </c>
      <c r="E93" s="205">
        <v>2484</v>
      </c>
      <c r="F93" s="205">
        <f>E93/4</f>
        <v>621</v>
      </c>
      <c r="G93" s="205">
        <v>621</v>
      </c>
      <c r="H93" s="205">
        <v>621</v>
      </c>
      <c r="I93" s="205">
        <v>621</v>
      </c>
    </row>
    <row r="94" spans="1:9" ht="15">
      <c r="A94" s="79" t="s">
        <v>152</v>
      </c>
      <c r="B94" s="82">
        <v>1340</v>
      </c>
      <c r="C94" s="138">
        <v>3959</v>
      </c>
      <c r="D94" s="113">
        <v>8486.756316666666</v>
      </c>
      <c r="E94" s="205">
        <f>7534+1752-202</f>
        <v>9084</v>
      </c>
      <c r="F94" s="205">
        <v>1884</v>
      </c>
      <c r="G94" s="205">
        <v>1883.5</v>
      </c>
      <c r="H94" s="205">
        <v>1883.5</v>
      </c>
      <c r="I94" s="205">
        <f>1752+1883-202</f>
        <v>3433</v>
      </c>
    </row>
    <row r="95" spans="1:9" s="122" customFormat="1" ht="15.75">
      <c r="A95" s="150" t="s">
        <v>153</v>
      </c>
      <c r="B95" s="160">
        <v>1350</v>
      </c>
      <c r="C95" s="161">
        <f>SUM(C89:C94)</f>
        <v>25743</v>
      </c>
      <c r="D95" s="132">
        <v>34509.04239785067</v>
      </c>
      <c r="E95" s="132">
        <f>SUM(E89:E94)</f>
        <v>35322.9</v>
      </c>
      <c r="F95" s="132">
        <f>SUM(F89:F94)</f>
        <v>8451.225</v>
      </c>
      <c r="G95" s="132">
        <f>SUM(G89:G94)</f>
        <v>8362.725</v>
      </c>
      <c r="H95" s="132">
        <f>SUM(H89:H94)</f>
        <v>8509.725</v>
      </c>
      <c r="I95" s="132">
        <f>SUM(I89:I94)</f>
        <v>9998.975</v>
      </c>
    </row>
    <row r="96" spans="3:5" ht="15">
      <c r="C96" s="143"/>
      <c r="E96" s="98"/>
    </row>
    <row r="97" spans="1:9" ht="15">
      <c r="A97" s="93" t="s">
        <v>234</v>
      </c>
      <c r="B97" s="18"/>
      <c r="C97" s="229" t="s">
        <v>74</v>
      </c>
      <c r="D97" s="230"/>
      <c r="E97" s="230"/>
      <c r="F97" s="19"/>
      <c r="G97" s="231" t="s">
        <v>230</v>
      </c>
      <c r="H97" s="231"/>
      <c r="I97" s="231"/>
    </row>
    <row r="98" spans="1:9" ht="15">
      <c r="A98" s="17" t="s">
        <v>159</v>
      </c>
      <c r="B98" s="18"/>
      <c r="C98" s="229" t="s">
        <v>74</v>
      </c>
      <c r="D98" s="230"/>
      <c r="E98" s="230"/>
      <c r="F98" s="19"/>
      <c r="G98" s="231" t="s">
        <v>229</v>
      </c>
      <c r="H98" s="231"/>
      <c r="I98" s="231"/>
    </row>
    <row r="100" ht="15">
      <c r="E100" s="98"/>
    </row>
    <row r="102" ht="15">
      <c r="C102" s="144"/>
    </row>
    <row r="103" ht="15">
      <c r="C103" s="144"/>
    </row>
  </sheetData>
  <sheetProtection/>
  <mergeCells count="14">
    <mergeCell ref="C98:E98"/>
    <mergeCell ref="G98:I98"/>
    <mergeCell ref="A2:I2"/>
    <mergeCell ref="G3:I3"/>
    <mergeCell ref="A4:I4"/>
    <mergeCell ref="A6:A7"/>
    <mergeCell ref="B6:B7"/>
    <mergeCell ref="C6:C7"/>
    <mergeCell ref="D6:D7"/>
    <mergeCell ref="E6:E7"/>
    <mergeCell ref="F6:I6"/>
    <mergeCell ref="A87:I87"/>
    <mergeCell ref="C97:E97"/>
    <mergeCell ref="G97:I97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9">
      <selection activeCell="A3" sqref="A3:I3"/>
    </sheetView>
  </sheetViews>
  <sheetFormatPr defaultColWidth="9.140625" defaultRowHeight="12.75"/>
  <cols>
    <col min="1" max="1" width="32.140625" style="12" customWidth="1"/>
    <col min="2" max="2" width="6.00390625" style="12" customWidth="1"/>
    <col min="3" max="3" width="8.421875" style="125" customWidth="1"/>
    <col min="4" max="4" width="9.140625" style="12" customWidth="1"/>
    <col min="5" max="5" width="8.421875" style="12" customWidth="1"/>
    <col min="6" max="9" width="7.00390625" style="12" customWidth="1"/>
    <col min="10" max="16384" width="9.140625" style="12" customWidth="1"/>
  </cols>
  <sheetData>
    <row r="1" ht="15">
      <c r="H1" s="183" t="s">
        <v>263</v>
      </c>
    </row>
    <row r="2" spans="1:9" ht="15.75">
      <c r="A2" s="55"/>
      <c r="B2" s="55"/>
      <c r="D2" s="55"/>
      <c r="E2" s="55"/>
      <c r="F2" s="55"/>
      <c r="G2" s="233" t="s">
        <v>136</v>
      </c>
      <c r="H2" s="233"/>
      <c r="I2" s="233"/>
    </row>
    <row r="3" spans="1:9" ht="15.75">
      <c r="A3" s="242" t="s">
        <v>51</v>
      </c>
      <c r="B3" s="242"/>
      <c r="C3" s="242"/>
      <c r="D3" s="242"/>
      <c r="E3" s="242"/>
      <c r="F3" s="242"/>
      <c r="G3" s="242"/>
      <c r="H3" s="242"/>
      <c r="I3" s="242"/>
    </row>
    <row r="4" spans="1:9" ht="7.5" customHeight="1">
      <c r="A4" s="13"/>
      <c r="B4" s="13"/>
      <c r="C4" s="145"/>
      <c r="D4" s="13"/>
      <c r="E4" s="13"/>
      <c r="F4" s="13"/>
      <c r="G4" s="13"/>
      <c r="H4" s="13"/>
      <c r="I4" s="13"/>
    </row>
    <row r="5" spans="1:9" s="68" customFormat="1" ht="15" customHeight="1">
      <c r="A5" s="235" t="s">
        <v>1</v>
      </c>
      <c r="B5" s="243" t="s">
        <v>2</v>
      </c>
      <c r="C5" s="236" t="s">
        <v>253</v>
      </c>
      <c r="D5" s="238" t="s">
        <v>252</v>
      </c>
      <c r="E5" s="240" t="s">
        <v>254</v>
      </c>
      <c r="F5" s="227" t="s">
        <v>3</v>
      </c>
      <c r="G5" s="227"/>
      <c r="H5" s="227"/>
      <c r="I5" s="227"/>
    </row>
    <row r="6" spans="1:9" s="68" customFormat="1" ht="57" customHeight="1">
      <c r="A6" s="235"/>
      <c r="B6" s="243"/>
      <c r="C6" s="237"/>
      <c r="D6" s="239"/>
      <c r="E6" s="241"/>
      <c r="F6" s="76" t="s">
        <v>4</v>
      </c>
      <c r="G6" s="76" t="s">
        <v>5</v>
      </c>
      <c r="H6" s="76" t="s">
        <v>6</v>
      </c>
      <c r="I6" s="76" t="s">
        <v>7</v>
      </c>
    </row>
    <row r="7" spans="1:9" s="92" customFormat="1" ht="11.25">
      <c r="A7" s="90">
        <v>1</v>
      </c>
      <c r="B7" s="91">
        <v>2</v>
      </c>
      <c r="C7" s="146">
        <v>3</v>
      </c>
      <c r="D7" s="91">
        <v>4</v>
      </c>
      <c r="E7" s="91">
        <v>6</v>
      </c>
      <c r="F7" s="91">
        <v>7</v>
      </c>
      <c r="G7" s="91">
        <v>8</v>
      </c>
      <c r="H7" s="91">
        <v>9</v>
      </c>
      <c r="I7" s="91">
        <v>10</v>
      </c>
    </row>
    <row r="8" spans="1:9" s="68" customFormat="1" ht="12.75">
      <c r="A8" s="244" t="s">
        <v>52</v>
      </c>
      <c r="B8" s="244"/>
      <c r="C8" s="244"/>
      <c r="D8" s="244"/>
      <c r="E8" s="244"/>
      <c r="F8" s="244"/>
      <c r="G8" s="244"/>
      <c r="H8" s="244"/>
      <c r="I8" s="244"/>
    </row>
    <row r="9" spans="1:9" s="68" customFormat="1" ht="38.25">
      <c r="A9" s="87" t="s">
        <v>53</v>
      </c>
      <c r="B9" s="75">
        <v>2000</v>
      </c>
      <c r="C9" s="107">
        <v>-9711</v>
      </c>
      <c r="D9" s="112">
        <v>-9107</v>
      </c>
      <c r="E9" s="112">
        <v>-5712</v>
      </c>
      <c r="F9" s="112">
        <v>-5712</v>
      </c>
      <c r="G9" s="67">
        <v>-4968</v>
      </c>
      <c r="H9" s="67">
        <v>-4894</v>
      </c>
      <c r="I9" s="67">
        <v>-5053</v>
      </c>
    </row>
    <row r="10" spans="1:9" s="68" customFormat="1" ht="24" customHeight="1">
      <c r="A10" s="87" t="s">
        <v>173</v>
      </c>
      <c r="B10" s="75">
        <v>2010</v>
      </c>
      <c r="C10" s="107"/>
      <c r="D10" s="67"/>
      <c r="E10" s="67"/>
      <c r="F10" s="67"/>
      <c r="G10" s="67"/>
      <c r="H10" s="67"/>
      <c r="I10" s="67"/>
    </row>
    <row r="11" spans="1:9" s="68" customFormat="1" ht="15">
      <c r="A11" s="87" t="s">
        <v>54</v>
      </c>
      <c r="B11" s="75">
        <v>2030</v>
      </c>
      <c r="C11" s="107"/>
      <c r="D11" s="67"/>
      <c r="E11" s="67"/>
      <c r="F11" s="67"/>
      <c r="G11" s="67"/>
      <c r="H11" s="67"/>
      <c r="I11" s="67"/>
    </row>
    <row r="12" spans="1:9" s="68" customFormat="1" ht="25.5">
      <c r="A12" s="87" t="s">
        <v>55</v>
      </c>
      <c r="B12" s="75">
        <v>2031</v>
      </c>
      <c r="C12" s="107"/>
      <c r="D12" s="67"/>
      <c r="E12" s="67"/>
      <c r="F12" s="67"/>
      <c r="G12" s="67"/>
      <c r="H12" s="67"/>
      <c r="I12" s="67"/>
    </row>
    <row r="13" spans="1:9" s="68" customFormat="1" ht="15">
      <c r="A13" s="87" t="s">
        <v>56</v>
      </c>
      <c r="B13" s="75">
        <v>2040</v>
      </c>
      <c r="C13" s="107"/>
      <c r="D13" s="67"/>
      <c r="E13" s="67"/>
      <c r="F13" s="67"/>
      <c r="G13" s="67"/>
      <c r="H13" s="67"/>
      <c r="I13" s="67"/>
    </row>
    <row r="14" spans="1:9" s="68" customFormat="1" ht="15">
      <c r="A14" s="87" t="s">
        <v>57</v>
      </c>
      <c r="B14" s="75">
        <v>2050</v>
      </c>
      <c r="C14" s="107"/>
      <c r="D14" s="67"/>
      <c r="E14" s="67"/>
      <c r="F14" s="67"/>
      <c r="G14" s="67"/>
      <c r="H14" s="67"/>
      <c r="I14" s="67"/>
    </row>
    <row r="15" spans="1:9" s="68" customFormat="1" ht="15">
      <c r="A15" s="87" t="s">
        <v>58</v>
      </c>
      <c r="B15" s="75">
        <v>2060</v>
      </c>
      <c r="C15" s="107"/>
      <c r="D15" s="67"/>
      <c r="E15" s="67"/>
      <c r="F15" s="67"/>
      <c r="G15" s="67"/>
      <c r="H15" s="67"/>
      <c r="I15" s="67"/>
    </row>
    <row r="16" spans="1:9" s="68" customFormat="1" ht="38.25">
      <c r="A16" s="87" t="s">
        <v>59</v>
      </c>
      <c r="B16" s="75">
        <v>2070</v>
      </c>
      <c r="C16" s="198">
        <v>-8687</v>
      </c>
      <c r="D16" s="200">
        <v>-5290</v>
      </c>
      <c r="E16" s="200">
        <v>-4333</v>
      </c>
      <c r="F16" s="67">
        <v>-4968</v>
      </c>
      <c r="G16" s="67">
        <v>-4894</v>
      </c>
      <c r="H16" s="67">
        <v>-5053</v>
      </c>
      <c r="I16" s="200">
        <v>-4333</v>
      </c>
    </row>
    <row r="17" spans="1:9" s="68" customFormat="1" ht="15.75" customHeight="1">
      <c r="A17" s="244" t="s">
        <v>60</v>
      </c>
      <c r="B17" s="244"/>
      <c r="C17" s="244"/>
      <c r="D17" s="244"/>
      <c r="E17" s="244"/>
      <c r="F17" s="244"/>
      <c r="G17" s="244"/>
      <c r="H17" s="244"/>
      <c r="I17" s="244"/>
    </row>
    <row r="18" spans="1:9" s="68" customFormat="1" ht="38.25">
      <c r="A18" s="77" t="s">
        <v>172</v>
      </c>
      <c r="B18" s="88">
        <v>2110</v>
      </c>
      <c r="C18" s="211">
        <v>3434.7</v>
      </c>
      <c r="D18" s="66">
        <v>5825.427541408</v>
      </c>
      <c r="E18" s="66">
        <f>E20+E24</f>
        <v>4482</v>
      </c>
      <c r="F18" s="66">
        <f>E18/4</f>
        <v>1120.5</v>
      </c>
      <c r="G18" s="66">
        <f>E18/4</f>
        <v>1120.5</v>
      </c>
      <c r="H18" s="66">
        <f>E18/4</f>
        <v>1120.5</v>
      </c>
      <c r="I18" s="66">
        <f>E18/4</f>
        <v>1120.5</v>
      </c>
    </row>
    <row r="19" spans="1:9" s="68" customFormat="1" ht="15">
      <c r="A19" s="79" t="s">
        <v>61</v>
      </c>
      <c r="B19" s="75">
        <v>2111</v>
      </c>
      <c r="C19" s="212"/>
      <c r="D19" s="8"/>
      <c r="E19" s="8"/>
      <c r="F19" s="67"/>
      <c r="G19" s="67"/>
      <c r="H19" s="67"/>
      <c r="I19" s="67"/>
    </row>
    <row r="20" spans="1:9" s="68" customFormat="1" ht="25.5">
      <c r="A20" s="79" t="s">
        <v>137</v>
      </c>
      <c r="B20" s="75">
        <v>2112</v>
      </c>
      <c r="C20" s="212">
        <v>3231.6</v>
      </c>
      <c r="D20" s="198">
        <v>5608</v>
      </c>
      <c r="E20" s="198">
        <v>4258</v>
      </c>
      <c r="F20" s="67">
        <f aca="true" t="shared" si="0" ref="F20:F47">E20/4</f>
        <v>1064.5</v>
      </c>
      <c r="G20" s="67">
        <f aca="true" t="shared" si="1" ref="G20:G39">E20/4</f>
        <v>1064.5</v>
      </c>
      <c r="H20" s="67">
        <f aca="true" t="shared" si="2" ref="H20:H47">E20/4</f>
        <v>1064.5</v>
      </c>
      <c r="I20" s="67">
        <f aca="true" t="shared" si="3" ref="I20:I39">E20/4</f>
        <v>1064.5</v>
      </c>
    </row>
    <row r="21" spans="1:9" s="68" customFormat="1" ht="34.5" customHeight="1">
      <c r="A21" s="87" t="s">
        <v>138</v>
      </c>
      <c r="B21" s="86">
        <v>2113</v>
      </c>
      <c r="C21" s="213"/>
      <c r="D21" s="67"/>
      <c r="E21" s="67"/>
      <c r="F21" s="67"/>
      <c r="G21" s="67"/>
      <c r="H21" s="67"/>
      <c r="I21" s="67"/>
    </row>
    <row r="22" spans="1:9" s="68" customFormat="1" ht="17.25" customHeight="1">
      <c r="A22" s="87" t="s">
        <v>62</v>
      </c>
      <c r="B22" s="86">
        <v>2114</v>
      </c>
      <c r="C22" s="213"/>
      <c r="D22" s="67"/>
      <c r="E22" s="67"/>
      <c r="F22" s="67"/>
      <c r="G22" s="67"/>
      <c r="H22" s="67"/>
      <c r="I22" s="67"/>
    </row>
    <row r="23" spans="1:9" s="68" customFormat="1" ht="15.75" customHeight="1">
      <c r="A23" s="87" t="s">
        <v>63</v>
      </c>
      <c r="B23" s="86">
        <v>2115</v>
      </c>
      <c r="C23" s="213"/>
      <c r="D23" s="67"/>
      <c r="E23" s="67"/>
      <c r="F23" s="67"/>
      <c r="G23" s="67"/>
      <c r="H23" s="67"/>
      <c r="I23" s="67"/>
    </row>
    <row r="24" spans="1:9" s="68" customFormat="1" ht="15.75" customHeight="1">
      <c r="A24" s="87" t="s">
        <v>170</v>
      </c>
      <c r="B24" s="86">
        <v>2116</v>
      </c>
      <c r="C24" s="213">
        <v>203.1</v>
      </c>
      <c r="D24" s="67">
        <v>217.42754140800002</v>
      </c>
      <c r="E24" s="67">
        <f>E25</f>
        <v>224</v>
      </c>
      <c r="F24" s="67">
        <f t="shared" si="0"/>
        <v>56</v>
      </c>
      <c r="G24" s="67">
        <f t="shared" si="1"/>
        <v>56</v>
      </c>
      <c r="H24" s="67">
        <f t="shared" si="2"/>
        <v>56</v>
      </c>
      <c r="I24" s="67">
        <f t="shared" si="3"/>
        <v>56</v>
      </c>
    </row>
    <row r="25" spans="1:9" s="68" customFormat="1" ht="12.75">
      <c r="A25" s="87" t="s">
        <v>162</v>
      </c>
      <c r="B25" s="86" t="s">
        <v>163</v>
      </c>
      <c r="C25" s="213">
        <v>203.1</v>
      </c>
      <c r="D25" s="67">
        <v>217.42754140800002</v>
      </c>
      <c r="E25" s="67">
        <v>224</v>
      </c>
      <c r="F25" s="67">
        <f t="shared" si="0"/>
        <v>56</v>
      </c>
      <c r="G25" s="67">
        <f t="shared" si="1"/>
        <v>56</v>
      </c>
      <c r="H25" s="67">
        <f t="shared" si="2"/>
        <v>56</v>
      </c>
      <c r="I25" s="67">
        <f t="shared" si="3"/>
        <v>56</v>
      </c>
    </row>
    <row r="26" spans="1:9" s="68" customFormat="1" ht="12.75" hidden="1">
      <c r="A26" s="87"/>
      <c r="B26" s="86"/>
      <c r="C26" s="211"/>
      <c r="D26" s="67"/>
      <c r="E26" s="67"/>
      <c r="F26" s="66">
        <f t="shared" si="0"/>
        <v>0</v>
      </c>
      <c r="G26" s="66">
        <f t="shared" si="1"/>
        <v>0</v>
      </c>
      <c r="H26" s="66">
        <f t="shared" si="2"/>
        <v>0</v>
      </c>
      <c r="I26" s="66">
        <f t="shared" si="3"/>
        <v>0</v>
      </c>
    </row>
    <row r="27" spans="1:9" s="68" customFormat="1" ht="40.5" customHeight="1">
      <c r="A27" s="77" t="s">
        <v>65</v>
      </c>
      <c r="B27" s="89">
        <v>2120</v>
      </c>
      <c r="C27" s="211">
        <v>3188.6</v>
      </c>
      <c r="D27" s="66">
        <v>4356.280278884799</v>
      </c>
      <c r="E27" s="66">
        <f>E28+E29+E30+E33+E34</f>
        <v>3972</v>
      </c>
      <c r="F27" s="66">
        <f t="shared" si="0"/>
        <v>993</v>
      </c>
      <c r="G27" s="66">
        <f t="shared" si="1"/>
        <v>993</v>
      </c>
      <c r="H27" s="66">
        <f t="shared" si="2"/>
        <v>993</v>
      </c>
      <c r="I27" s="66">
        <f t="shared" si="3"/>
        <v>993</v>
      </c>
    </row>
    <row r="28" spans="1:9" s="68" customFormat="1" ht="14.25" customHeight="1">
      <c r="A28" s="87" t="s">
        <v>63</v>
      </c>
      <c r="B28" s="86">
        <v>2121</v>
      </c>
      <c r="C28" s="213">
        <v>2373.3</v>
      </c>
      <c r="D28" s="67">
        <v>2609.1304968960003</v>
      </c>
      <c r="E28" s="67">
        <v>2690</v>
      </c>
      <c r="F28" s="67">
        <f t="shared" si="0"/>
        <v>672.5</v>
      </c>
      <c r="G28" s="67">
        <f t="shared" si="1"/>
        <v>672.5</v>
      </c>
      <c r="H28" s="67">
        <f t="shared" si="2"/>
        <v>672.5</v>
      </c>
      <c r="I28" s="67">
        <f t="shared" si="3"/>
        <v>672.5</v>
      </c>
    </row>
    <row r="29" spans="1:9" s="68" customFormat="1" ht="16.5" customHeight="1">
      <c r="A29" s="87" t="s">
        <v>66</v>
      </c>
      <c r="B29" s="86">
        <v>2122</v>
      </c>
      <c r="C29" s="213">
        <v>50.6</v>
      </c>
      <c r="D29" s="67">
        <v>48</v>
      </c>
      <c r="E29" s="67">
        <v>42</v>
      </c>
      <c r="F29" s="67">
        <f t="shared" si="0"/>
        <v>10.5</v>
      </c>
      <c r="G29" s="67">
        <f t="shared" si="1"/>
        <v>10.5</v>
      </c>
      <c r="H29" s="67">
        <f t="shared" si="2"/>
        <v>10.5</v>
      </c>
      <c r="I29" s="67">
        <f t="shared" si="3"/>
        <v>10.5</v>
      </c>
    </row>
    <row r="30" spans="1:9" s="68" customFormat="1" ht="12.75">
      <c r="A30" s="87" t="s">
        <v>180</v>
      </c>
      <c r="B30" s="86">
        <v>2123</v>
      </c>
      <c r="C30" s="213">
        <v>498</v>
      </c>
      <c r="D30" s="67">
        <v>600</v>
      </c>
      <c r="E30" s="67">
        <v>572</v>
      </c>
      <c r="F30" s="67">
        <f t="shared" si="0"/>
        <v>143</v>
      </c>
      <c r="G30" s="67">
        <f t="shared" si="1"/>
        <v>143</v>
      </c>
      <c r="H30" s="67">
        <f t="shared" si="2"/>
        <v>143</v>
      </c>
      <c r="I30" s="67">
        <f t="shared" si="3"/>
        <v>143</v>
      </c>
    </row>
    <row r="31" spans="1:9" s="68" customFormat="1" ht="12.75">
      <c r="A31" s="87" t="s">
        <v>181</v>
      </c>
      <c r="B31" s="86">
        <v>2124</v>
      </c>
      <c r="C31" s="213"/>
      <c r="D31" s="67"/>
      <c r="E31" s="67"/>
      <c r="F31" s="67"/>
      <c r="G31" s="67"/>
      <c r="H31" s="67"/>
      <c r="I31" s="67"/>
    </row>
    <row r="32" spans="1:9" s="68" customFormat="1" ht="16.5" customHeight="1">
      <c r="A32" s="87" t="s">
        <v>67</v>
      </c>
      <c r="B32" s="86">
        <v>2125</v>
      </c>
      <c r="C32" s="213"/>
      <c r="D32" s="67"/>
      <c r="E32" s="67"/>
      <c r="F32" s="67"/>
      <c r="G32" s="67"/>
      <c r="H32" s="67"/>
      <c r="I32" s="67"/>
    </row>
    <row r="33" spans="1:9" s="68" customFormat="1" ht="15">
      <c r="A33" s="79" t="s">
        <v>61</v>
      </c>
      <c r="B33" s="86">
        <v>2126</v>
      </c>
      <c r="C33" s="212">
        <v>180.6</v>
      </c>
      <c r="D33" s="8">
        <v>652.9602665279996</v>
      </c>
      <c r="E33" s="198">
        <f>68+329</f>
        <v>397</v>
      </c>
      <c r="F33" s="67">
        <v>163.41210000000004</v>
      </c>
      <c r="G33" s="67">
        <v>16.352099999999883</v>
      </c>
      <c r="H33" s="67"/>
      <c r="I33" s="200">
        <f>68+149.3721</f>
        <v>217.3721</v>
      </c>
    </row>
    <row r="34" spans="1:9" s="68" customFormat="1" ht="12.75">
      <c r="A34" s="87" t="s">
        <v>199</v>
      </c>
      <c r="B34" s="86">
        <v>2127</v>
      </c>
      <c r="C34" s="213">
        <v>86.1</v>
      </c>
      <c r="D34" s="67">
        <v>446.1895154607997</v>
      </c>
      <c r="E34" s="200">
        <f>46+225</f>
        <v>271</v>
      </c>
      <c r="F34" s="67">
        <v>112</v>
      </c>
      <c r="G34" s="67">
        <v>11</v>
      </c>
      <c r="H34" s="67"/>
      <c r="I34" s="200">
        <f>46+102</f>
        <v>148</v>
      </c>
    </row>
    <row r="35" spans="1:9" s="68" customFormat="1" ht="25.5" customHeight="1">
      <c r="A35" s="87" t="s">
        <v>64</v>
      </c>
      <c r="B35" s="86">
        <v>2128</v>
      </c>
      <c r="C35" s="213"/>
      <c r="D35" s="67"/>
      <c r="E35" s="67"/>
      <c r="F35" s="67"/>
      <c r="G35" s="67"/>
      <c r="H35" s="67"/>
      <c r="I35" s="67"/>
    </row>
    <row r="36" spans="1:9" s="68" customFormat="1" ht="25.5" customHeight="1">
      <c r="A36" s="87" t="s">
        <v>244</v>
      </c>
      <c r="B36" s="86">
        <v>21281</v>
      </c>
      <c r="C36" s="213"/>
      <c r="D36" s="67"/>
      <c r="E36" s="67"/>
      <c r="F36" s="67"/>
      <c r="G36" s="67"/>
      <c r="H36" s="67"/>
      <c r="I36" s="67"/>
    </row>
    <row r="37" spans="1:9" s="68" customFormat="1" ht="22.5" customHeight="1">
      <c r="A37" s="77" t="s">
        <v>171</v>
      </c>
      <c r="B37" s="89">
        <v>2130</v>
      </c>
      <c r="C37" s="211">
        <v>2678.8</v>
      </c>
      <c r="D37" s="66">
        <v>3188.9372739840005</v>
      </c>
      <c r="E37" s="66">
        <f>E39</f>
        <v>3287</v>
      </c>
      <c r="F37" s="66">
        <f t="shared" si="0"/>
        <v>821.75</v>
      </c>
      <c r="G37" s="66">
        <f t="shared" si="1"/>
        <v>821.75</v>
      </c>
      <c r="H37" s="66">
        <f t="shared" si="2"/>
        <v>821.75</v>
      </c>
      <c r="I37" s="66">
        <f t="shared" si="3"/>
        <v>821.75</v>
      </c>
    </row>
    <row r="38" spans="1:9" s="68" customFormat="1" ht="17.25" customHeight="1">
      <c r="A38" s="87" t="s">
        <v>68</v>
      </c>
      <c r="B38" s="86">
        <v>2131</v>
      </c>
      <c r="C38" s="213"/>
      <c r="D38" s="200"/>
      <c r="E38" s="67"/>
      <c r="F38" s="66"/>
      <c r="G38" s="66"/>
      <c r="H38" s="66"/>
      <c r="I38" s="66"/>
    </row>
    <row r="39" spans="1:9" s="68" customFormat="1" ht="33" customHeight="1">
      <c r="A39" s="87" t="s">
        <v>69</v>
      </c>
      <c r="B39" s="86">
        <v>2132</v>
      </c>
      <c r="C39" s="148">
        <v>2678.8</v>
      </c>
      <c r="D39" s="67">
        <v>3188.9372739840005</v>
      </c>
      <c r="E39" s="67">
        <v>3287</v>
      </c>
      <c r="F39" s="67">
        <f t="shared" si="0"/>
        <v>821.75</v>
      </c>
      <c r="G39" s="67">
        <f t="shared" si="1"/>
        <v>821.75</v>
      </c>
      <c r="H39" s="67">
        <f t="shared" si="2"/>
        <v>821.75</v>
      </c>
      <c r="I39" s="67">
        <f t="shared" si="3"/>
        <v>821.75</v>
      </c>
    </row>
    <row r="40" spans="1:9" s="68" customFormat="1" ht="30.75" customHeight="1">
      <c r="A40" s="87" t="s">
        <v>70</v>
      </c>
      <c r="B40" s="86">
        <v>2133</v>
      </c>
      <c r="C40" s="148"/>
      <c r="D40" s="67"/>
      <c r="E40" s="67"/>
      <c r="F40" s="66"/>
      <c r="G40" s="66"/>
      <c r="H40" s="66"/>
      <c r="I40" s="66"/>
    </row>
    <row r="41" spans="1:9" s="68" customFormat="1" ht="30" customHeight="1">
      <c r="A41" s="77" t="s">
        <v>71</v>
      </c>
      <c r="B41" s="89">
        <v>2140</v>
      </c>
      <c r="C41" s="147"/>
      <c r="D41" s="66"/>
      <c r="E41" s="66"/>
      <c r="F41" s="66"/>
      <c r="G41" s="66"/>
      <c r="H41" s="66"/>
      <c r="I41" s="66"/>
    </row>
    <row r="42" spans="1:9" s="68" customFormat="1" ht="50.25" customHeight="1">
      <c r="A42" s="87" t="s">
        <v>72</v>
      </c>
      <c r="B42" s="86">
        <v>2141</v>
      </c>
      <c r="C42" s="148"/>
      <c r="D42" s="67"/>
      <c r="E42" s="67"/>
      <c r="F42" s="66"/>
      <c r="G42" s="66"/>
      <c r="H42" s="66"/>
      <c r="I42" s="66"/>
    </row>
    <row r="43" spans="1:9" s="68" customFormat="1" ht="25.5">
      <c r="A43" s="87" t="s">
        <v>73</v>
      </c>
      <c r="B43" s="86">
        <v>2142</v>
      </c>
      <c r="C43" s="148"/>
      <c r="D43" s="67"/>
      <c r="E43" s="67"/>
      <c r="F43" s="66"/>
      <c r="G43" s="66"/>
      <c r="H43" s="66"/>
      <c r="I43" s="66"/>
    </row>
    <row r="44" spans="1:9" s="68" customFormat="1" ht="12.75" hidden="1">
      <c r="A44" s="87"/>
      <c r="B44" s="86"/>
      <c r="C44" s="112"/>
      <c r="D44" s="67"/>
      <c r="E44" s="67"/>
      <c r="F44" s="66">
        <f t="shared" si="0"/>
        <v>0</v>
      </c>
      <c r="G44" s="67"/>
      <c r="H44" s="66">
        <f t="shared" si="2"/>
        <v>0</v>
      </c>
      <c r="I44" s="67"/>
    </row>
    <row r="45" spans="1:9" s="68" customFormat="1" ht="12.75" hidden="1">
      <c r="A45" s="87"/>
      <c r="B45" s="86"/>
      <c r="C45" s="112"/>
      <c r="D45" s="67"/>
      <c r="E45" s="67"/>
      <c r="F45" s="66">
        <f t="shared" si="0"/>
        <v>0</v>
      </c>
      <c r="G45" s="67"/>
      <c r="H45" s="66">
        <f t="shared" si="2"/>
        <v>0</v>
      </c>
      <c r="I45" s="67"/>
    </row>
    <row r="46" spans="1:9" ht="15" hidden="1">
      <c r="A46" s="14"/>
      <c r="B46" s="13"/>
      <c r="C46" s="149"/>
      <c r="D46" s="16"/>
      <c r="E46" s="15"/>
      <c r="F46" s="66">
        <f t="shared" si="0"/>
        <v>0</v>
      </c>
      <c r="G46" s="16"/>
      <c r="H46" s="66">
        <f t="shared" si="2"/>
        <v>0</v>
      </c>
      <c r="I46" s="16"/>
    </row>
    <row r="47" spans="1:9" ht="15" hidden="1">
      <c r="A47" s="14"/>
      <c r="B47" s="13"/>
      <c r="C47" s="149"/>
      <c r="D47" s="16"/>
      <c r="E47" s="15"/>
      <c r="F47" s="66">
        <f t="shared" si="0"/>
        <v>0</v>
      </c>
      <c r="G47" s="16"/>
      <c r="H47" s="66">
        <f t="shared" si="2"/>
        <v>0</v>
      </c>
      <c r="I47" s="16"/>
    </row>
    <row r="48" spans="1:9" ht="15">
      <c r="A48" s="14"/>
      <c r="B48" s="13"/>
      <c r="C48" s="149"/>
      <c r="D48" s="16"/>
      <c r="E48" s="15"/>
      <c r="F48" s="16"/>
      <c r="G48" s="16"/>
      <c r="H48" s="16"/>
      <c r="I48" s="16"/>
    </row>
    <row r="49" spans="1:9" ht="15">
      <c r="A49" s="17" t="s">
        <v>234</v>
      </c>
      <c r="B49" s="18"/>
      <c r="C49" s="229" t="s">
        <v>74</v>
      </c>
      <c r="D49" s="230"/>
      <c r="E49" s="230"/>
      <c r="F49" s="19"/>
      <c r="G49" s="231" t="s">
        <v>230</v>
      </c>
      <c r="H49" s="231"/>
      <c r="I49" s="231"/>
    </row>
    <row r="50" spans="1:9" ht="15">
      <c r="A50" s="17" t="s">
        <v>161</v>
      </c>
      <c r="B50" s="18"/>
      <c r="C50" s="229" t="s">
        <v>74</v>
      </c>
      <c r="D50" s="230"/>
      <c r="E50" s="230"/>
      <c r="F50" s="19"/>
      <c r="G50" s="231" t="s">
        <v>229</v>
      </c>
      <c r="H50" s="231"/>
      <c r="I50" s="231"/>
    </row>
    <row r="51" spans="1:9" ht="14.25">
      <c r="A51" s="55"/>
      <c r="B51" s="55"/>
      <c r="D51" s="55"/>
      <c r="E51" s="55"/>
      <c r="F51" s="55"/>
      <c r="G51" s="55"/>
      <c r="H51" s="55"/>
      <c r="I51" s="55"/>
    </row>
    <row r="52" spans="1:9" ht="14.25">
      <c r="A52" s="55"/>
      <c r="B52" s="55"/>
      <c r="D52" s="55"/>
      <c r="E52" s="55"/>
      <c r="F52" s="55"/>
      <c r="G52" s="55"/>
      <c r="H52" s="55"/>
      <c r="I52" s="55"/>
    </row>
    <row r="53" spans="1:9" ht="14.25">
      <c r="A53" s="55"/>
      <c r="B53" s="55"/>
      <c r="D53" s="55"/>
      <c r="E53" s="55"/>
      <c r="F53" s="55"/>
      <c r="G53" s="55"/>
      <c r="H53" s="55"/>
      <c r="I53" s="55"/>
    </row>
    <row r="54" spans="1:9" ht="14.25">
      <c r="A54" s="55"/>
      <c r="B54" s="55"/>
      <c r="D54" s="55"/>
      <c r="E54" s="55"/>
      <c r="F54" s="55"/>
      <c r="G54" s="55"/>
      <c r="H54" s="55"/>
      <c r="I54" s="55"/>
    </row>
  </sheetData>
  <sheetProtection/>
  <mergeCells count="14">
    <mergeCell ref="A8:I8"/>
    <mergeCell ref="A17:I17"/>
    <mergeCell ref="C49:E49"/>
    <mergeCell ref="G49:I49"/>
    <mergeCell ref="C50:E50"/>
    <mergeCell ref="G50:I50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46">
      <selection activeCell="A3" sqref="A3:I3"/>
    </sheetView>
  </sheetViews>
  <sheetFormatPr defaultColWidth="9.140625" defaultRowHeight="12.75"/>
  <cols>
    <col min="1" max="1" width="28.8515625" style="12" customWidth="1"/>
    <col min="2" max="2" width="6.421875" style="12" customWidth="1"/>
    <col min="3" max="3" width="8.7109375" style="193" customWidth="1"/>
    <col min="4" max="4" width="8.7109375" style="12" customWidth="1"/>
    <col min="5" max="9" width="8.7109375" style="55" customWidth="1"/>
    <col min="10" max="16384" width="9.140625" style="12" customWidth="1"/>
  </cols>
  <sheetData>
    <row r="1" ht="15">
      <c r="H1" s="192" t="s">
        <v>263</v>
      </c>
    </row>
    <row r="2" spans="1:9" ht="15.75">
      <c r="A2" s="125"/>
      <c r="B2" s="125"/>
      <c r="D2" s="125"/>
      <c r="E2" s="193"/>
      <c r="F2" s="193"/>
      <c r="G2" s="246" t="s">
        <v>139</v>
      </c>
      <c r="H2" s="246"/>
      <c r="I2" s="246"/>
    </row>
    <row r="3" spans="1:9" ht="15.75">
      <c r="A3" s="214" t="s">
        <v>140</v>
      </c>
      <c r="B3" s="214"/>
      <c r="C3" s="214"/>
      <c r="D3" s="214"/>
      <c r="E3" s="214"/>
      <c r="F3" s="214"/>
      <c r="G3" s="214"/>
      <c r="H3" s="214"/>
      <c r="I3" s="214"/>
    </row>
    <row r="4" spans="1:9" ht="6" customHeight="1">
      <c r="A4" s="170"/>
      <c r="B4" s="170"/>
      <c r="C4" s="194"/>
      <c r="D4" s="170"/>
      <c r="E4" s="194"/>
      <c r="F4" s="194"/>
      <c r="G4" s="194"/>
      <c r="H4" s="194"/>
      <c r="I4" s="194"/>
    </row>
    <row r="5" spans="1:9" ht="18.75" customHeight="1">
      <c r="A5" s="215" t="s">
        <v>1</v>
      </c>
      <c r="B5" s="186" t="s">
        <v>75</v>
      </c>
      <c r="C5" s="187" t="s">
        <v>253</v>
      </c>
      <c r="D5" s="236" t="s">
        <v>252</v>
      </c>
      <c r="E5" s="189" t="s">
        <v>251</v>
      </c>
      <c r="F5" s="191" t="s">
        <v>3</v>
      </c>
      <c r="G5" s="191"/>
      <c r="H5" s="191"/>
      <c r="I5" s="191"/>
    </row>
    <row r="6" spans="1:9" ht="51" customHeight="1">
      <c r="A6" s="216"/>
      <c r="B6" s="186"/>
      <c r="C6" s="188"/>
      <c r="D6" s="237"/>
      <c r="E6" s="190"/>
      <c r="F6" s="195" t="s">
        <v>4</v>
      </c>
      <c r="G6" s="195" t="s">
        <v>5</v>
      </c>
      <c r="H6" s="195" t="s">
        <v>6</v>
      </c>
      <c r="I6" s="195" t="s">
        <v>7</v>
      </c>
    </row>
    <row r="7" spans="1:9" s="11" customFormat="1" ht="12">
      <c r="A7" s="141">
        <v>1</v>
      </c>
      <c r="B7" s="172">
        <v>2</v>
      </c>
      <c r="C7" s="196">
        <v>3</v>
      </c>
      <c r="D7" s="172">
        <v>4</v>
      </c>
      <c r="E7" s="196">
        <v>6</v>
      </c>
      <c r="F7" s="196">
        <v>7</v>
      </c>
      <c r="G7" s="196">
        <v>8</v>
      </c>
      <c r="H7" s="196">
        <v>9</v>
      </c>
      <c r="I7" s="196">
        <v>10</v>
      </c>
    </row>
    <row r="8" spans="1:9" ht="15.75" customHeight="1">
      <c r="A8" s="247" t="s">
        <v>76</v>
      </c>
      <c r="B8" s="248"/>
      <c r="C8" s="248"/>
      <c r="D8" s="248"/>
      <c r="E8" s="248"/>
      <c r="F8" s="248"/>
      <c r="G8" s="248"/>
      <c r="H8" s="248"/>
      <c r="I8" s="249"/>
    </row>
    <row r="9" spans="1:9" ht="42.75">
      <c r="A9" s="168" t="s">
        <v>77</v>
      </c>
      <c r="B9" s="169">
        <v>3000</v>
      </c>
      <c r="C9" s="127">
        <v>35175</v>
      </c>
      <c r="D9" s="127">
        <v>45756.53584256</v>
      </c>
      <c r="E9" s="127">
        <f>SUM(E10:E17)</f>
        <v>39754</v>
      </c>
      <c r="F9" s="127">
        <f>SUM(F10:F17)</f>
        <v>9225.25</v>
      </c>
      <c r="G9" s="127">
        <f>SUM(G10:G17)</f>
        <v>9225.25</v>
      </c>
      <c r="H9" s="127">
        <f>SUM(H10:H17)</f>
        <v>9225.25</v>
      </c>
      <c r="I9" s="127">
        <f>SUM(I10:I17)</f>
        <v>12078.25</v>
      </c>
    </row>
    <row r="10" spans="1:9" ht="44.25" customHeight="1">
      <c r="A10" s="116" t="s">
        <v>78</v>
      </c>
      <c r="B10" s="117">
        <v>3010</v>
      </c>
      <c r="C10" s="198">
        <v>29593</v>
      </c>
      <c r="D10" s="107">
        <v>40804.53584256</v>
      </c>
      <c r="E10" s="198">
        <v>35517</v>
      </c>
      <c r="F10" s="198">
        <f>E10/4</f>
        <v>8879.25</v>
      </c>
      <c r="G10" s="198">
        <f>E10/4</f>
        <v>8879.25</v>
      </c>
      <c r="H10" s="198">
        <f>E10/4</f>
        <v>8879.25</v>
      </c>
      <c r="I10" s="198">
        <f>E10/4</f>
        <v>8879.25</v>
      </c>
    </row>
    <row r="11" spans="1:9" ht="30">
      <c r="A11" s="116" t="s">
        <v>79</v>
      </c>
      <c r="B11" s="117">
        <v>3020</v>
      </c>
      <c r="C11" s="198"/>
      <c r="D11" s="107"/>
      <c r="E11" s="198"/>
      <c r="F11" s="198"/>
      <c r="G11" s="198"/>
      <c r="H11" s="198"/>
      <c r="I11" s="198"/>
    </row>
    <row r="12" spans="1:9" ht="15">
      <c r="A12" s="116" t="s">
        <v>80</v>
      </c>
      <c r="B12" s="117">
        <v>3021</v>
      </c>
      <c r="C12" s="198"/>
      <c r="D12" s="107"/>
      <c r="E12" s="198"/>
      <c r="F12" s="198"/>
      <c r="G12" s="198"/>
      <c r="H12" s="198"/>
      <c r="I12" s="198"/>
    </row>
    <row r="13" spans="1:9" ht="21" customHeight="1">
      <c r="A13" s="116" t="s">
        <v>178</v>
      </c>
      <c r="B13" s="117">
        <v>3030</v>
      </c>
      <c r="C13" s="198">
        <v>3019</v>
      </c>
      <c r="D13" s="107">
        <v>3700</v>
      </c>
      <c r="E13" s="198">
        <f>2610+708</f>
        <v>3318</v>
      </c>
      <c r="F13" s="198">
        <v>177</v>
      </c>
      <c r="G13" s="198">
        <v>177</v>
      </c>
      <c r="H13" s="198">
        <v>177</v>
      </c>
      <c r="I13" s="198">
        <v>2787</v>
      </c>
    </row>
    <row r="14" spans="1:9" ht="30">
      <c r="A14" s="116" t="s">
        <v>81</v>
      </c>
      <c r="B14" s="117">
        <v>3040</v>
      </c>
      <c r="C14" s="198"/>
      <c r="D14" s="107"/>
      <c r="E14" s="198"/>
      <c r="F14" s="197"/>
      <c r="G14" s="197"/>
      <c r="H14" s="197"/>
      <c r="I14" s="197"/>
    </row>
    <row r="15" spans="1:9" ht="45">
      <c r="A15" s="116" t="s">
        <v>141</v>
      </c>
      <c r="B15" s="117">
        <v>3050</v>
      </c>
      <c r="C15" s="198"/>
      <c r="D15" s="107"/>
      <c r="E15" s="198"/>
      <c r="F15" s="197"/>
      <c r="G15" s="197"/>
      <c r="H15" s="197"/>
      <c r="I15" s="197"/>
    </row>
    <row r="16" spans="1:9" ht="15">
      <c r="A16" s="116" t="s">
        <v>238</v>
      </c>
      <c r="B16" s="117"/>
      <c r="C16" s="198">
        <v>1006</v>
      </c>
      <c r="D16" s="107">
        <v>576</v>
      </c>
      <c r="E16" s="198">
        <v>644</v>
      </c>
      <c r="F16" s="198">
        <v>161</v>
      </c>
      <c r="G16" s="198">
        <v>161</v>
      </c>
      <c r="H16" s="198">
        <v>161</v>
      </c>
      <c r="I16" s="198">
        <v>161</v>
      </c>
    </row>
    <row r="17" spans="1:9" ht="29.25" customHeight="1">
      <c r="A17" s="163" t="s">
        <v>99</v>
      </c>
      <c r="B17" s="165">
        <v>3060</v>
      </c>
      <c r="C17" s="128">
        <v>2563</v>
      </c>
      <c r="D17" s="128">
        <v>626</v>
      </c>
      <c r="E17" s="128">
        <f>SUM(E18:E22)</f>
        <v>275</v>
      </c>
      <c r="F17" s="128">
        <f>SUM(F18:F22)</f>
        <v>8</v>
      </c>
      <c r="G17" s="128">
        <f>SUM(G18:G22)</f>
        <v>8</v>
      </c>
      <c r="H17" s="128">
        <f>SUM(H18:H22)</f>
        <v>8</v>
      </c>
      <c r="I17" s="128">
        <f>SUM(I18:I22)</f>
        <v>251</v>
      </c>
    </row>
    <row r="18" spans="1:9" ht="16.5" customHeight="1">
      <c r="A18" s="116" t="s">
        <v>179</v>
      </c>
      <c r="B18" s="117">
        <v>3071</v>
      </c>
      <c r="C18" s="198">
        <v>22</v>
      </c>
      <c r="D18" s="107">
        <v>50</v>
      </c>
      <c r="E18" s="198">
        <v>32</v>
      </c>
      <c r="F18" s="198">
        <f>E18/4</f>
        <v>8</v>
      </c>
      <c r="G18" s="198">
        <f>E18/4</f>
        <v>8</v>
      </c>
      <c r="H18" s="198">
        <f>E18/4</f>
        <v>8</v>
      </c>
      <c r="I18" s="198">
        <f>E18/4</f>
        <v>8</v>
      </c>
    </row>
    <row r="19" spans="1:9" ht="16.5" customHeight="1">
      <c r="A19" s="116" t="s">
        <v>264</v>
      </c>
      <c r="B19" s="117">
        <v>3072</v>
      </c>
      <c r="C19" s="198"/>
      <c r="D19" s="107"/>
      <c r="E19" s="198"/>
      <c r="F19" s="198"/>
      <c r="G19" s="198"/>
      <c r="H19" s="198"/>
      <c r="I19" s="198"/>
    </row>
    <row r="20" spans="1:9" ht="27" customHeight="1">
      <c r="A20" s="116" t="s">
        <v>265</v>
      </c>
      <c r="B20" s="117">
        <v>3073</v>
      </c>
      <c r="C20" s="198"/>
      <c r="D20" s="107"/>
      <c r="E20" s="198"/>
      <c r="F20" s="198"/>
      <c r="G20" s="198"/>
      <c r="H20" s="198"/>
      <c r="I20" s="198"/>
    </row>
    <row r="21" spans="1:9" ht="33.75" customHeight="1">
      <c r="A21" s="116" t="s">
        <v>258</v>
      </c>
      <c r="B21" s="117">
        <v>3074</v>
      </c>
      <c r="C21" s="198">
        <v>1535</v>
      </c>
      <c r="D21" s="107"/>
      <c r="E21" s="198"/>
      <c r="F21" s="197"/>
      <c r="G21" s="197"/>
      <c r="H21" s="197"/>
      <c r="I21" s="197"/>
    </row>
    <row r="22" spans="1:9" ht="33.75" customHeight="1">
      <c r="A22" s="116" t="s">
        <v>266</v>
      </c>
      <c r="B22" s="117">
        <v>3075</v>
      </c>
      <c r="C22" s="198"/>
      <c r="D22" s="107"/>
      <c r="E22" s="198">
        <v>243</v>
      </c>
      <c r="F22" s="197"/>
      <c r="G22" s="197"/>
      <c r="H22" s="197"/>
      <c r="I22" s="197">
        <v>243</v>
      </c>
    </row>
    <row r="23" spans="1:10" ht="28.5">
      <c r="A23" s="166" t="s">
        <v>82</v>
      </c>
      <c r="B23" s="167">
        <v>3100</v>
      </c>
      <c r="C23" s="127">
        <v>34979</v>
      </c>
      <c r="D23" s="127">
        <v>45676.2564831728</v>
      </c>
      <c r="E23" s="127">
        <f>E24+E25+E28+E29+E32+E34+E35+E38</f>
        <v>38227</v>
      </c>
      <c r="F23" s="127">
        <f>F24+F25+F28+F29+F32+F34+F35</f>
        <v>9315.662100000001</v>
      </c>
      <c r="G23" s="127">
        <f>G24+G25+G28+G29+G32+G34+G35</f>
        <v>9067.6021</v>
      </c>
      <c r="H23" s="127">
        <f>H24+H25+H28+H29+H32+H34+H35</f>
        <v>9040.25</v>
      </c>
      <c r="I23" s="127">
        <f>I24+I25+I28+I29+I32+I34+I35+I38</f>
        <v>10803.25</v>
      </c>
      <c r="J23" s="97"/>
    </row>
    <row r="24" spans="1:9" ht="30">
      <c r="A24" s="116" t="s">
        <v>83</v>
      </c>
      <c r="B24" s="117">
        <v>3110</v>
      </c>
      <c r="C24" s="198">
        <v>14141</v>
      </c>
      <c r="D24" s="107">
        <v>18337</v>
      </c>
      <c r="E24" s="198">
        <f>2853+13056-1223-243-233+1</f>
        <v>14211</v>
      </c>
      <c r="F24" s="198">
        <v>3264</v>
      </c>
      <c r="G24" s="198">
        <v>3264</v>
      </c>
      <c r="H24" s="198">
        <v>3264</v>
      </c>
      <c r="I24" s="198">
        <f>4894-243-233+1</f>
        <v>4419</v>
      </c>
    </row>
    <row r="25" spans="1:9" ht="30">
      <c r="A25" s="116" t="s">
        <v>198</v>
      </c>
      <c r="B25" s="117">
        <v>3120</v>
      </c>
      <c r="C25" s="198">
        <v>13436</v>
      </c>
      <c r="D25" s="107">
        <v>17684.106701184002</v>
      </c>
      <c r="E25" s="198">
        <v>18233</v>
      </c>
      <c r="F25" s="198">
        <f>E25/4</f>
        <v>4558.25</v>
      </c>
      <c r="G25" s="198">
        <f>E25/4</f>
        <v>4558.25</v>
      </c>
      <c r="H25" s="198">
        <f>E25/4</f>
        <v>4558.25</v>
      </c>
      <c r="I25" s="198">
        <f>E25/4</f>
        <v>4558.25</v>
      </c>
    </row>
    <row r="26" spans="1:9" ht="45">
      <c r="A26" s="116" t="s">
        <v>142</v>
      </c>
      <c r="B26" s="117">
        <v>3130</v>
      </c>
      <c r="C26" s="198">
        <v>1000</v>
      </c>
      <c r="D26" s="110">
        <v>2300</v>
      </c>
      <c r="E26" s="199"/>
      <c r="F26" s="197">
        <f>E26/4</f>
        <v>0</v>
      </c>
      <c r="G26" s="197">
        <f>E26/4</f>
        <v>0</v>
      </c>
      <c r="H26" s="197">
        <f>E26/4</f>
        <v>0</v>
      </c>
      <c r="I26" s="197">
        <f>E26/4</f>
        <v>0</v>
      </c>
    </row>
    <row r="27" spans="1:9" ht="45">
      <c r="A27" s="163" t="s">
        <v>84</v>
      </c>
      <c r="B27" s="165">
        <v>3140</v>
      </c>
      <c r="C27" s="128">
        <v>5767</v>
      </c>
      <c r="D27" s="128">
        <v>6260.960266528</v>
      </c>
      <c r="E27" s="128">
        <f>E28+E29</f>
        <v>4655</v>
      </c>
      <c r="F27" s="128">
        <f>F28+F29</f>
        <v>1227.9121</v>
      </c>
      <c r="G27" s="128">
        <f>G28+G29</f>
        <v>1080.8520999999998</v>
      </c>
      <c r="H27" s="128">
        <f>H28+H29</f>
        <v>1064.5</v>
      </c>
      <c r="I27" s="128">
        <f>I28+I29</f>
        <v>1281.5</v>
      </c>
    </row>
    <row r="28" spans="1:9" ht="15" customHeight="1">
      <c r="A28" s="116" t="s">
        <v>103</v>
      </c>
      <c r="B28" s="120">
        <v>3141</v>
      </c>
      <c r="C28" s="198">
        <v>181</v>
      </c>
      <c r="D28" s="107">
        <v>652.9602665279996</v>
      </c>
      <c r="E28" s="198">
        <v>397</v>
      </c>
      <c r="F28" s="198">
        <v>163.41210000000004</v>
      </c>
      <c r="G28" s="198">
        <v>16.352099999999883</v>
      </c>
      <c r="H28" s="198"/>
      <c r="I28" s="198">
        <v>217</v>
      </c>
    </row>
    <row r="29" spans="1:9" ht="15">
      <c r="A29" s="116" t="s">
        <v>85</v>
      </c>
      <c r="B29" s="120">
        <v>3142</v>
      </c>
      <c r="C29" s="198">
        <v>3213</v>
      </c>
      <c r="D29" s="107">
        <v>5608</v>
      </c>
      <c r="E29" s="198">
        <v>4258</v>
      </c>
      <c r="F29" s="198">
        <f>E29/4</f>
        <v>1064.5</v>
      </c>
      <c r="G29" s="198">
        <f>E29/4</f>
        <v>1064.5</v>
      </c>
      <c r="H29" s="198">
        <f>E29/4</f>
        <v>1064.5</v>
      </c>
      <c r="I29" s="198">
        <f>E29/4</f>
        <v>1064.5</v>
      </c>
    </row>
    <row r="30" spans="1:9" ht="30">
      <c r="A30" s="116" t="s">
        <v>63</v>
      </c>
      <c r="B30" s="120">
        <v>3143</v>
      </c>
      <c r="C30" s="200">
        <v>2373</v>
      </c>
      <c r="D30" s="112"/>
      <c r="E30" s="200">
        <v>2690</v>
      </c>
      <c r="F30" s="198">
        <f>E30/4</f>
        <v>672.5</v>
      </c>
      <c r="G30" s="198">
        <f>E30/4</f>
        <v>672.5</v>
      </c>
      <c r="H30" s="198">
        <f>E30/4</f>
        <v>672.5</v>
      </c>
      <c r="I30" s="198">
        <f>E30/4</f>
        <v>672.5</v>
      </c>
    </row>
    <row r="31" spans="1:9" ht="28.5" customHeight="1">
      <c r="A31" s="163" t="s">
        <v>86</v>
      </c>
      <c r="B31" s="164">
        <v>3144</v>
      </c>
      <c r="C31" s="128">
        <v>635</v>
      </c>
      <c r="D31" s="128">
        <v>446.1895154607997</v>
      </c>
      <c r="E31" s="128">
        <f>E32</f>
        <v>271</v>
      </c>
      <c r="F31" s="128">
        <f>F32</f>
        <v>112</v>
      </c>
      <c r="G31" s="128">
        <f>G32</f>
        <v>11</v>
      </c>
      <c r="H31" s="128"/>
      <c r="I31" s="128">
        <f>I32</f>
        <v>148</v>
      </c>
    </row>
    <row r="32" spans="1:9" ht="30" customHeight="1">
      <c r="A32" s="116" t="s">
        <v>143</v>
      </c>
      <c r="B32" s="120" t="s">
        <v>154</v>
      </c>
      <c r="C32" s="198">
        <v>86</v>
      </c>
      <c r="D32" s="112">
        <v>446.1895154607997</v>
      </c>
      <c r="E32" s="200">
        <v>271</v>
      </c>
      <c r="F32" s="198">
        <v>112</v>
      </c>
      <c r="G32" s="198">
        <v>11</v>
      </c>
      <c r="H32" s="198"/>
      <c r="I32" s="198">
        <v>148</v>
      </c>
    </row>
    <row r="33" spans="1:9" ht="15">
      <c r="A33" s="163" t="s">
        <v>87</v>
      </c>
      <c r="B33" s="164">
        <v>3150</v>
      </c>
      <c r="C33" s="128">
        <f>C34+C35</f>
        <v>549</v>
      </c>
      <c r="D33" s="128">
        <v>648</v>
      </c>
      <c r="E33" s="128">
        <f>E34+E35</f>
        <v>614</v>
      </c>
      <c r="F33" s="128">
        <f>E33/4</f>
        <v>153.5</v>
      </c>
      <c r="G33" s="128">
        <f>E33/4</f>
        <v>153.5</v>
      </c>
      <c r="H33" s="128">
        <f>E33/4</f>
        <v>153.5</v>
      </c>
      <c r="I33" s="128">
        <f>E33/4</f>
        <v>153.5</v>
      </c>
    </row>
    <row r="34" spans="1:9" ht="15">
      <c r="A34" s="116" t="s">
        <v>155</v>
      </c>
      <c r="B34" s="120"/>
      <c r="C34" s="198">
        <v>51</v>
      </c>
      <c r="D34" s="107">
        <v>48</v>
      </c>
      <c r="E34" s="198">
        <v>42</v>
      </c>
      <c r="F34" s="198">
        <f>E34/4</f>
        <v>10.5</v>
      </c>
      <c r="G34" s="198">
        <f>E34/4</f>
        <v>10.5</v>
      </c>
      <c r="H34" s="198">
        <f>E34/4</f>
        <v>10.5</v>
      </c>
      <c r="I34" s="198">
        <f>E34/4</f>
        <v>10.5</v>
      </c>
    </row>
    <row r="35" spans="1:9" ht="15">
      <c r="A35" s="116" t="s">
        <v>237</v>
      </c>
      <c r="B35" s="120"/>
      <c r="C35" s="198">
        <v>498</v>
      </c>
      <c r="D35" s="107">
        <v>600</v>
      </c>
      <c r="E35" s="198">
        <v>572</v>
      </c>
      <c r="F35" s="198">
        <f>E35/4</f>
        <v>143</v>
      </c>
      <c r="G35" s="198">
        <f>E35/4</f>
        <v>143</v>
      </c>
      <c r="H35" s="198">
        <f>E35/4</f>
        <v>143</v>
      </c>
      <c r="I35" s="198">
        <f>E35/4</f>
        <v>143</v>
      </c>
    </row>
    <row r="36" spans="1:9" ht="30">
      <c r="A36" s="116" t="s">
        <v>88</v>
      </c>
      <c r="B36" s="117">
        <v>3160</v>
      </c>
      <c r="C36" s="198"/>
      <c r="D36" s="107"/>
      <c r="E36" s="198"/>
      <c r="F36" s="197"/>
      <c r="G36" s="197"/>
      <c r="H36" s="197"/>
      <c r="I36" s="197"/>
    </row>
    <row r="37" spans="1:9" ht="15">
      <c r="A37" s="116" t="s">
        <v>17</v>
      </c>
      <c r="B37" s="117">
        <v>3170</v>
      </c>
      <c r="C37" s="198"/>
      <c r="D37" s="107"/>
      <c r="E37" s="198"/>
      <c r="F37" s="197"/>
      <c r="G37" s="197"/>
      <c r="H37" s="197"/>
      <c r="I37" s="197"/>
    </row>
    <row r="38" spans="1:9" ht="15">
      <c r="A38" s="116" t="s">
        <v>267</v>
      </c>
      <c r="B38" s="117" t="s">
        <v>268</v>
      </c>
      <c r="C38" s="198"/>
      <c r="D38" s="107"/>
      <c r="E38" s="198">
        <v>243</v>
      </c>
      <c r="F38" s="197"/>
      <c r="G38" s="197"/>
      <c r="H38" s="197"/>
      <c r="I38" s="198">
        <v>243</v>
      </c>
    </row>
    <row r="39" spans="1:9" ht="28.5">
      <c r="A39" s="166" t="s">
        <v>89</v>
      </c>
      <c r="B39" s="167">
        <v>3195</v>
      </c>
      <c r="C39" s="127"/>
      <c r="D39" s="127">
        <v>45103.575576032</v>
      </c>
      <c r="E39" s="127">
        <f>E9-E23</f>
        <v>1527</v>
      </c>
      <c r="F39" s="127">
        <f>F9-F23</f>
        <v>-90.41210000000137</v>
      </c>
      <c r="G39" s="127">
        <f>G9-G23</f>
        <v>157.64789999999994</v>
      </c>
      <c r="H39" s="127">
        <f>H9-H23</f>
        <v>185</v>
      </c>
      <c r="I39" s="127">
        <f>I9-I23</f>
        <v>1275</v>
      </c>
    </row>
    <row r="40" spans="1:9" ht="19.5" customHeight="1">
      <c r="A40" s="250" t="s">
        <v>90</v>
      </c>
      <c r="B40" s="251"/>
      <c r="C40" s="251"/>
      <c r="D40" s="251"/>
      <c r="E40" s="251"/>
      <c r="F40" s="251"/>
      <c r="G40" s="251"/>
      <c r="H40" s="251"/>
      <c r="I40" s="252"/>
    </row>
    <row r="41" spans="1:9" ht="43.5" customHeight="1">
      <c r="A41" s="114" t="s">
        <v>91</v>
      </c>
      <c r="B41" s="115">
        <v>3200</v>
      </c>
      <c r="C41" s="197"/>
      <c r="D41" s="106"/>
      <c r="E41" s="197"/>
      <c r="F41" s="197"/>
      <c r="G41" s="197"/>
      <c r="H41" s="197"/>
      <c r="I41" s="197"/>
    </row>
    <row r="42" spans="1:9" ht="30">
      <c r="A42" s="116" t="s">
        <v>92</v>
      </c>
      <c r="B42" s="120">
        <v>3210</v>
      </c>
      <c r="C42" s="198"/>
      <c r="D42" s="107"/>
      <c r="E42" s="198"/>
      <c r="F42" s="198"/>
      <c r="G42" s="198"/>
      <c r="H42" s="198"/>
      <c r="I42" s="198"/>
    </row>
    <row r="43" spans="1:9" ht="30">
      <c r="A43" s="116" t="s">
        <v>93</v>
      </c>
      <c r="B43" s="117">
        <v>3220</v>
      </c>
      <c r="C43" s="198"/>
      <c r="D43" s="107"/>
      <c r="E43" s="198"/>
      <c r="F43" s="198"/>
      <c r="G43" s="198"/>
      <c r="H43" s="198"/>
      <c r="I43" s="198"/>
    </row>
    <row r="44" spans="1:9" ht="28.5" customHeight="1">
      <c r="A44" s="116" t="s">
        <v>99</v>
      </c>
      <c r="B44" s="117">
        <v>3230</v>
      </c>
      <c r="C44" s="198"/>
      <c r="D44" s="107"/>
      <c r="E44" s="198"/>
      <c r="F44" s="198"/>
      <c r="G44" s="198"/>
      <c r="H44" s="198"/>
      <c r="I44" s="198"/>
    </row>
    <row r="45" spans="1:9" ht="42.75">
      <c r="A45" s="118" t="s">
        <v>94</v>
      </c>
      <c r="B45" s="119">
        <v>3255</v>
      </c>
      <c r="C45" s="197"/>
      <c r="D45" s="106"/>
      <c r="E45" s="197"/>
      <c r="F45" s="197"/>
      <c r="G45" s="197"/>
      <c r="H45" s="197"/>
      <c r="I45" s="197"/>
    </row>
    <row r="46" spans="1:9" ht="44.25" customHeight="1">
      <c r="A46" s="116" t="s">
        <v>100</v>
      </c>
      <c r="B46" s="117">
        <v>3260</v>
      </c>
      <c r="C46" s="198">
        <v>72</v>
      </c>
      <c r="D46" s="107">
        <v>3700</v>
      </c>
      <c r="E46" s="198">
        <v>1715</v>
      </c>
      <c r="F46" s="198">
        <v>64.75</v>
      </c>
      <c r="G46" s="198">
        <v>65</v>
      </c>
      <c r="H46" s="198">
        <v>65</v>
      </c>
      <c r="I46" s="198">
        <v>1520</v>
      </c>
    </row>
    <row r="47" spans="1:9" ht="30">
      <c r="A47" s="116" t="s">
        <v>101</v>
      </c>
      <c r="B47" s="117">
        <v>3265</v>
      </c>
      <c r="C47" s="198"/>
      <c r="D47" s="107"/>
      <c r="E47" s="198"/>
      <c r="F47" s="198"/>
      <c r="G47" s="198"/>
      <c r="H47" s="198"/>
      <c r="I47" s="198"/>
    </row>
    <row r="48" spans="1:9" ht="45">
      <c r="A48" s="116" t="s">
        <v>102</v>
      </c>
      <c r="B48" s="117">
        <v>3270</v>
      </c>
      <c r="C48" s="198"/>
      <c r="D48" s="107"/>
      <c r="E48" s="198"/>
      <c r="F48" s="198"/>
      <c r="G48" s="198"/>
      <c r="H48" s="198"/>
      <c r="I48" s="198"/>
    </row>
    <row r="49" spans="1:9" ht="15">
      <c r="A49" s="116" t="s">
        <v>17</v>
      </c>
      <c r="B49" s="117">
        <v>3280</v>
      </c>
      <c r="C49" s="198"/>
      <c r="D49" s="107"/>
      <c r="E49" s="198"/>
      <c r="F49" s="198"/>
      <c r="G49" s="198"/>
      <c r="H49" s="198"/>
      <c r="I49" s="198"/>
    </row>
    <row r="50" spans="1:9" ht="28.5">
      <c r="A50" s="175" t="s">
        <v>95</v>
      </c>
      <c r="B50" s="176">
        <v>3295</v>
      </c>
      <c r="C50" s="197">
        <v>0</v>
      </c>
      <c r="D50" s="106">
        <v>-3700</v>
      </c>
      <c r="E50" s="197">
        <v>-1715</v>
      </c>
      <c r="F50" s="198">
        <v>-64.75</v>
      </c>
      <c r="G50" s="198">
        <v>-65</v>
      </c>
      <c r="H50" s="198">
        <v>-65</v>
      </c>
      <c r="I50" s="198">
        <v>-1520</v>
      </c>
    </row>
    <row r="51" spans="1:10" ht="14.25">
      <c r="A51" s="166" t="s">
        <v>96</v>
      </c>
      <c r="B51" s="167">
        <v>3400</v>
      </c>
      <c r="C51" s="127">
        <v>546</v>
      </c>
      <c r="D51" s="127">
        <v>80.27935938719747</v>
      </c>
      <c r="E51" s="127">
        <f>E39+E50</f>
        <v>-188</v>
      </c>
      <c r="F51" s="201">
        <f>F39+F50</f>
        <v>-155.16210000000137</v>
      </c>
      <c r="G51" s="201">
        <f>G39+G50</f>
        <v>92.64789999999994</v>
      </c>
      <c r="H51" s="201">
        <f>H39+H50</f>
        <v>120</v>
      </c>
      <c r="I51" s="127">
        <f>I39+I50</f>
        <v>-245</v>
      </c>
      <c r="J51" s="97"/>
    </row>
    <row r="52" spans="1:9" ht="29.25" customHeight="1">
      <c r="A52" s="116" t="s">
        <v>97</v>
      </c>
      <c r="B52" s="117">
        <v>3405</v>
      </c>
      <c r="C52" s="198">
        <v>141</v>
      </c>
      <c r="D52" s="107">
        <v>112</v>
      </c>
      <c r="E52" s="198">
        <v>1331</v>
      </c>
      <c r="F52" s="198">
        <v>1331</v>
      </c>
      <c r="G52" s="198">
        <f>F53</f>
        <v>1175.8378999999986</v>
      </c>
      <c r="H52" s="198">
        <f>G53</f>
        <v>1268.4857999999986</v>
      </c>
      <c r="I52" s="198">
        <f>H53</f>
        <v>1388.4857999999986</v>
      </c>
    </row>
    <row r="53" spans="1:9" ht="28.5" customHeight="1">
      <c r="A53" s="116" t="s">
        <v>98</v>
      </c>
      <c r="B53" s="117">
        <v>3415</v>
      </c>
      <c r="C53" s="198">
        <v>687</v>
      </c>
      <c r="D53" s="107">
        <v>192.27935938719747</v>
      </c>
      <c r="E53" s="8">
        <f>E52+E51</f>
        <v>1143</v>
      </c>
      <c r="F53" s="198">
        <f>F52+F51</f>
        <v>1175.8378999999986</v>
      </c>
      <c r="G53" s="198">
        <f>G52+G51</f>
        <v>1268.4857999999986</v>
      </c>
      <c r="H53" s="198">
        <f>H52+H51</f>
        <v>1388.4857999999986</v>
      </c>
      <c r="I53" s="198">
        <f>I52+I51</f>
        <v>1143.4857999999986</v>
      </c>
    </row>
    <row r="54" spans="1:9" ht="15">
      <c r="A54" s="24"/>
      <c r="B54" s="25"/>
      <c r="C54" s="217"/>
      <c r="D54" s="26"/>
      <c r="E54" s="27"/>
      <c r="F54" s="26"/>
      <c r="G54" s="26"/>
      <c r="H54" s="26"/>
      <c r="I54" s="26"/>
    </row>
    <row r="55" spans="1:18" ht="29.25" customHeight="1">
      <c r="A55" s="17" t="s">
        <v>234</v>
      </c>
      <c r="B55" s="18"/>
      <c r="C55" s="245" t="s">
        <v>104</v>
      </c>
      <c r="D55" s="245"/>
      <c r="E55" s="245"/>
      <c r="F55" s="19"/>
      <c r="G55" s="231" t="s">
        <v>230</v>
      </c>
      <c r="H55" s="231"/>
      <c r="I55" s="231"/>
      <c r="K55" s="18"/>
      <c r="L55" s="52"/>
      <c r="M55" s="52"/>
      <c r="N55" s="52"/>
      <c r="O55" s="19"/>
      <c r="P55" s="20"/>
      <c r="Q55" s="20"/>
      <c r="R55" s="20"/>
    </row>
    <row r="56" spans="1:18" ht="15">
      <c r="A56" s="17" t="s">
        <v>159</v>
      </c>
      <c r="B56" s="18"/>
      <c r="C56" s="245"/>
      <c r="D56" s="245"/>
      <c r="E56" s="245"/>
      <c r="F56" s="19"/>
      <c r="G56" s="231" t="s">
        <v>229</v>
      </c>
      <c r="H56" s="231"/>
      <c r="I56" s="231"/>
      <c r="K56" s="20"/>
      <c r="L56" s="53"/>
      <c r="M56" s="53"/>
      <c r="N56" s="53"/>
      <c r="O56" s="22"/>
      <c r="P56" s="23"/>
      <c r="Q56" s="23"/>
      <c r="R56" s="23"/>
    </row>
    <row r="57" spans="1:4" ht="14.25">
      <c r="A57" s="55"/>
      <c r="B57" s="55"/>
      <c r="D57" s="55"/>
    </row>
    <row r="58" spans="1:4" ht="14.25">
      <c r="A58" s="55"/>
      <c r="B58" s="55"/>
      <c r="C58" s="218"/>
      <c r="D58" s="55"/>
    </row>
    <row r="59" spans="1:4" ht="14.25">
      <c r="A59" s="55"/>
      <c r="B59" s="55"/>
      <c r="D59" s="55"/>
    </row>
    <row r="60" spans="1:4" ht="14.25">
      <c r="A60" s="55"/>
      <c r="B60" s="55"/>
      <c r="D60" s="55"/>
    </row>
    <row r="61" spans="1:4" ht="14.25">
      <c r="A61" s="55"/>
      <c r="B61" s="55"/>
      <c r="D61" s="55"/>
    </row>
    <row r="62" spans="1:4" ht="14.25">
      <c r="A62" s="55"/>
      <c r="B62" s="55"/>
      <c r="D62" s="55"/>
    </row>
    <row r="63" spans="1:4" ht="14.25">
      <c r="A63" s="55"/>
      <c r="B63" s="55"/>
      <c r="D63" s="55"/>
    </row>
    <row r="64" spans="1:4" ht="14.25">
      <c r="A64" s="55"/>
      <c r="B64" s="55"/>
      <c r="D64" s="55"/>
    </row>
    <row r="65" spans="1:4" ht="14.25">
      <c r="A65" s="55"/>
      <c r="B65" s="55"/>
      <c r="D65" s="55"/>
    </row>
    <row r="66" spans="1:4" ht="14.25">
      <c r="A66" s="55"/>
      <c r="B66" s="55"/>
      <c r="D66" s="55"/>
    </row>
    <row r="67" spans="1:4" ht="14.25">
      <c r="A67" s="55"/>
      <c r="B67" s="55"/>
      <c r="D67" s="55"/>
    </row>
  </sheetData>
  <sheetProtection/>
  <mergeCells count="14">
    <mergeCell ref="A8:I8"/>
    <mergeCell ref="A40:I40"/>
    <mergeCell ref="C55:E55"/>
    <mergeCell ref="G55:I55"/>
    <mergeCell ref="C56:E56"/>
    <mergeCell ref="G56:I56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29.7109375" style="12" customWidth="1"/>
    <col min="2" max="2" width="6.421875" style="12" customWidth="1"/>
    <col min="3" max="3" width="9.140625" style="125" customWidth="1"/>
    <col min="4" max="5" width="9.140625" style="12" customWidth="1"/>
    <col min="6" max="6" width="7.7109375" style="12" customWidth="1"/>
    <col min="7" max="7" width="7.57421875" style="12" customWidth="1"/>
    <col min="8" max="8" width="7.8515625" style="12" customWidth="1"/>
    <col min="9" max="9" width="8.421875" style="12" customWidth="1"/>
    <col min="10" max="16384" width="9.140625" style="12" customWidth="1"/>
  </cols>
  <sheetData>
    <row r="1" ht="15">
      <c r="H1" s="183" t="s">
        <v>263</v>
      </c>
    </row>
    <row r="2" spans="7:9" ht="15.75">
      <c r="G2" s="254" t="s">
        <v>145</v>
      </c>
      <c r="H2" s="254"/>
      <c r="I2" s="254"/>
    </row>
    <row r="3" spans="1:9" ht="15.75">
      <c r="A3" s="255" t="s">
        <v>105</v>
      </c>
      <c r="B3" s="255"/>
      <c r="C3" s="255"/>
      <c r="D3" s="255"/>
      <c r="E3" s="255"/>
      <c r="F3" s="255"/>
      <c r="G3" s="255"/>
      <c r="H3" s="255"/>
      <c r="I3" s="255"/>
    </row>
    <row r="4" spans="1:9" ht="15">
      <c r="A4" s="20"/>
      <c r="B4" s="20"/>
      <c r="C4" s="173"/>
      <c r="D4" s="20"/>
      <c r="E4" s="20"/>
      <c r="F4" s="20"/>
      <c r="G4" s="20"/>
      <c r="H4" s="20"/>
      <c r="I4" s="20"/>
    </row>
    <row r="5" spans="1:9" ht="78" customHeight="1">
      <c r="A5" s="4" t="s">
        <v>1</v>
      </c>
      <c r="B5" s="5" t="s">
        <v>2</v>
      </c>
      <c r="C5" s="171" t="s">
        <v>250</v>
      </c>
      <c r="D5" s="34" t="s">
        <v>249</v>
      </c>
      <c r="E5" s="34" t="s">
        <v>248</v>
      </c>
      <c r="F5" s="256" t="s">
        <v>3</v>
      </c>
      <c r="G5" s="257"/>
      <c r="H5" s="257"/>
      <c r="I5" s="258"/>
    </row>
    <row r="6" spans="1:9" ht="15">
      <c r="A6" s="4"/>
      <c r="B6" s="5"/>
      <c r="C6" s="174"/>
      <c r="D6" s="5"/>
      <c r="E6" s="5"/>
      <c r="F6" s="6" t="s">
        <v>4</v>
      </c>
      <c r="G6" s="6" t="s">
        <v>5</v>
      </c>
      <c r="H6" s="6" t="s">
        <v>6</v>
      </c>
      <c r="I6" s="6" t="s">
        <v>7</v>
      </c>
    </row>
    <row r="7" spans="1:9" s="11" customFormat="1" ht="12">
      <c r="A7" s="9">
        <v>1</v>
      </c>
      <c r="B7" s="10">
        <v>2</v>
      </c>
      <c r="C7" s="141">
        <v>3</v>
      </c>
      <c r="D7" s="10">
        <v>4</v>
      </c>
      <c r="E7" s="10">
        <v>6</v>
      </c>
      <c r="F7" s="10">
        <v>7</v>
      </c>
      <c r="G7" s="10">
        <v>8</v>
      </c>
      <c r="H7" s="10">
        <v>9</v>
      </c>
      <c r="I7" s="10">
        <v>10</v>
      </c>
    </row>
    <row r="8" spans="1:9" ht="42.75">
      <c r="A8" s="7" t="s">
        <v>106</v>
      </c>
      <c r="B8" s="28">
        <v>4000</v>
      </c>
      <c r="C8" s="107">
        <v>118</v>
      </c>
      <c r="D8" s="107">
        <v>3700</v>
      </c>
      <c r="E8" s="198">
        <f>E10+E14</f>
        <v>1482</v>
      </c>
      <c r="F8" s="198">
        <f>E8/4</f>
        <v>370.5</v>
      </c>
      <c r="G8" s="198">
        <v>65</v>
      </c>
      <c r="H8" s="198">
        <v>65</v>
      </c>
      <c r="I8" s="198">
        <f>1223+64</f>
        <v>1287</v>
      </c>
    </row>
    <row r="9" spans="1:9" ht="15">
      <c r="A9" s="3" t="s">
        <v>107</v>
      </c>
      <c r="B9" s="29" t="s">
        <v>108</v>
      </c>
      <c r="C9" s="107"/>
      <c r="D9" s="107"/>
      <c r="E9" s="198"/>
      <c r="F9" s="198">
        <f aca="true" t="shared" si="0" ref="F9:F14">E9/4</f>
        <v>0</v>
      </c>
      <c r="G9" s="198">
        <f aca="true" t="shared" si="1" ref="G9:I13">F9/4</f>
        <v>0</v>
      </c>
      <c r="H9" s="198">
        <f t="shared" si="1"/>
        <v>0</v>
      </c>
      <c r="I9" s="198">
        <f t="shared" si="1"/>
        <v>0</v>
      </c>
    </row>
    <row r="10" spans="1:9" ht="30">
      <c r="A10" s="3" t="s">
        <v>109</v>
      </c>
      <c r="B10" s="28">
        <v>4020</v>
      </c>
      <c r="C10" s="107">
        <v>72</v>
      </c>
      <c r="D10" s="107">
        <v>2700</v>
      </c>
      <c r="E10" s="198">
        <f>1223+124</f>
        <v>1347</v>
      </c>
      <c r="F10" s="198">
        <v>31</v>
      </c>
      <c r="G10" s="198">
        <v>31</v>
      </c>
      <c r="H10" s="198">
        <v>31</v>
      </c>
      <c r="I10" s="198">
        <f>1223+31</f>
        <v>1254</v>
      </c>
    </row>
    <row r="11" spans="1:9" ht="45">
      <c r="A11" s="3" t="s">
        <v>110</v>
      </c>
      <c r="B11" s="29">
        <v>4030</v>
      </c>
      <c r="C11" s="107"/>
      <c r="D11" s="107"/>
      <c r="E11" s="107"/>
      <c r="F11" s="106">
        <f t="shared" si="0"/>
        <v>0</v>
      </c>
      <c r="G11" s="106">
        <f t="shared" si="1"/>
        <v>0</v>
      </c>
      <c r="H11" s="106">
        <f t="shared" si="1"/>
        <v>0</v>
      </c>
      <c r="I11" s="106">
        <f t="shared" si="1"/>
        <v>0</v>
      </c>
    </row>
    <row r="12" spans="1:9" ht="30">
      <c r="A12" s="3" t="s">
        <v>111</v>
      </c>
      <c r="B12" s="28">
        <v>4040</v>
      </c>
      <c r="C12" s="107"/>
      <c r="D12" s="107"/>
      <c r="E12" s="107"/>
      <c r="F12" s="106">
        <f t="shared" si="0"/>
        <v>0</v>
      </c>
      <c r="G12" s="106">
        <f t="shared" si="1"/>
        <v>0</v>
      </c>
      <c r="H12" s="106">
        <f t="shared" si="1"/>
        <v>0</v>
      </c>
      <c r="I12" s="106">
        <f t="shared" si="1"/>
        <v>0</v>
      </c>
    </row>
    <row r="13" spans="1:9" ht="60">
      <c r="A13" s="3" t="s">
        <v>112</v>
      </c>
      <c r="B13" s="29">
        <v>4050</v>
      </c>
      <c r="C13" s="107"/>
      <c r="D13" s="107"/>
      <c r="E13" s="107"/>
      <c r="F13" s="106">
        <f t="shared" si="0"/>
        <v>0</v>
      </c>
      <c r="G13" s="106">
        <f t="shared" si="1"/>
        <v>0</v>
      </c>
      <c r="H13" s="106">
        <f t="shared" si="1"/>
        <v>0</v>
      </c>
      <c r="I13" s="106">
        <f t="shared" si="1"/>
        <v>0</v>
      </c>
    </row>
    <row r="14" spans="1:9" ht="15">
      <c r="A14" s="3" t="s">
        <v>113</v>
      </c>
      <c r="B14" s="30">
        <v>4060</v>
      </c>
      <c r="C14" s="107">
        <v>46</v>
      </c>
      <c r="D14" s="107">
        <v>1000</v>
      </c>
      <c r="E14" s="107">
        <v>135</v>
      </c>
      <c r="F14" s="107">
        <f t="shared" si="0"/>
        <v>33.75</v>
      </c>
      <c r="G14" s="107">
        <v>34</v>
      </c>
      <c r="H14" s="107">
        <v>34</v>
      </c>
      <c r="I14" s="107">
        <v>33</v>
      </c>
    </row>
    <row r="15" spans="1:9" ht="14.25">
      <c r="A15" s="55"/>
      <c r="B15" s="55"/>
      <c r="D15" s="55"/>
      <c r="E15" s="55"/>
      <c r="F15" s="55"/>
      <c r="G15" s="55"/>
      <c r="H15" s="55"/>
      <c r="I15" s="55"/>
    </row>
    <row r="16" spans="1:9" ht="14.25">
      <c r="A16" s="55"/>
      <c r="B16" s="55"/>
      <c r="D16" s="55"/>
      <c r="E16" s="55"/>
      <c r="F16" s="55"/>
      <c r="G16" s="55"/>
      <c r="H16" s="55"/>
      <c r="I16" s="55"/>
    </row>
    <row r="18" spans="1:9" ht="28.5">
      <c r="A18" s="17" t="s">
        <v>234</v>
      </c>
      <c r="B18" s="18"/>
      <c r="C18" s="245" t="s">
        <v>104</v>
      </c>
      <c r="D18" s="253"/>
      <c r="E18" s="253"/>
      <c r="F18" s="19"/>
      <c r="G18" s="231" t="s">
        <v>230</v>
      </c>
      <c r="H18" s="231"/>
      <c r="I18" s="231"/>
    </row>
    <row r="19" spans="1:9" ht="15">
      <c r="A19" s="21"/>
      <c r="B19" s="20"/>
      <c r="C19" s="259"/>
      <c r="D19" s="259"/>
      <c r="E19" s="259"/>
      <c r="F19" s="22"/>
      <c r="G19" s="260"/>
      <c r="H19" s="260"/>
      <c r="I19" s="260"/>
    </row>
    <row r="20" spans="1:9" ht="15">
      <c r="A20" s="17" t="s">
        <v>159</v>
      </c>
      <c r="B20" s="18"/>
      <c r="C20" s="245" t="s">
        <v>104</v>
      </c>
      <c r="D20" s="253"/>
      <c r="E20" s="253"/>
      <c r="F20" s="19"/>
      <c r="G20" s="231" t="s">
        <v>229</v>
      </c>
      <c r="H20" s="231"/>
      <c r="I20" s="231"/>
    </row>
  </sheetData>
  <sheetProtection/>
  <mergeCells count="9">
    <mergeCell ref="C20:E20"/>
    <mergeCell ref="G20:I20"/>
    <mergeCell ref="G2:I2"/>
    <mergeCell ref="A3:I3"/>
    <mergeCell ref="F5:I5"/>
    <mergeCell ref="C18:E18"/>
    <mergeCell ref="G18:I18"/>
    <mergeCell ref="C19:E19"/>
    <mergeCell ref="G19:I19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E7" sqref="E7"/>
    </sheetView>
  </sheetViews>
  <sheetFormatPr defaultColWidth="9.140625" defaultRowHeight="12.75"/>
  <cols>
    <col min="1" max="1" width="38.28125" style="0" customWidth="1"/>
    <col min="2" max="2" width="15.7109375" style="180" customWidth="1"/>
    <col min="3" max="4" width="15.7109375" style="0" customWidth="1"/>
  </cols>
  <sheetData>
    <row r="1" ht="12.75">
      <c r="D1" s="184" t="s">
        <v>263</v>
      </c>
    </row>
    <row r="2" spans="1:4" ht="15.75">
      <c r="A2" s="54"/>
      <c r="B2" s="177"/>
      <c r="C2" s="100"/>
      <c r="D2" s="51" t="s">
        <v>146</v>
      </c>
    </row>
    <row r="3" spans="1:4" ht="15.75">
      <c r="A3" s="255" t="s">
        <v>147</v>
      </c>
      <c r="B3" s="255"/>
      <c r="C3" s="255"/>
      <c r="D3" s="255"/>
    </row>
    <row r="4" spans="1:4" ht="15.75">
      <c r="A4" s="32"/>
      <c r="B4" s="178"/>
      <c r="C4" s="32"/>
      <c r="D4" s="32"/>
    </row>
    <row r="5" spans="1:4" ht="68.25" customHeight="1">
      <c r="A5" s="31" t="s">
        <v>1</v>
      </c>
      <c r="B5" s="174" t="s">
        <v>247</v>
      </c>
      <c r="C5" s="5" t="s">
        <v>245</v>
      </c>
      <c r="D5" s="5" t="s">
        <v>246</v>
      </c>
    </row>
    <row r="6" spans="1:4" ht="12.75">
      <c r="A6" s="33">
        <v>1</v>
      </c>
      <c r="B6" s="171">
        <v>2</v>
      </c>
      <c r="C6" s="34">
        <v>3</v>
      </c>
      <c r="D6" s="34">
        <v>5</v>
      </c>
    </row>
    <row r="7" spans="1:4" ht="75" customHeight="1">
      <c r="A7" s="62" t="s">
        <v>148</v>
      </c>
      <c r="B7" s="123">
        <v>178</v>
      </c>
      <c r="C7" s="123">
        <v>165</v>
      </c>
      <c r="D7" s="134">
        <v>150</v>
      </c>
    </row>
    <row r="8" spans="1:4" ht="15" customHeight="1">
      <c r="A8" s="63" t="s">
        <v>177</v>
      </c>
      <c r="B8" s="124">
        <v>1</v>
      </c>
      <c r="C8" s="124">
        <v>1</v>
      </c>
      <c r="D8" s="135">
        <v>1</v>
      </c>
    </row>
    <row r="9" spans="1:4" ht="30" customHeight="1">
      <c r="A9" s="63" t="s">
        <v>114</v>
      </c>
      <c r="B9" s="124">
        <v>24</v>
      </c>
      <c r="C9" s="124">
        <v>28</v>
      </c>
      <c r="D9" s="136">
        <v>21.5</v>
      </c>
    </row>
    <row r="10" spans="1:8" ht="15" customHeight="1">
      <c r="A10" s="63" t="s">
        <v>115</v>
      </c>
      <c r="B10" s="124">
        <v>153</v>
      </c>
      <c r="C10" s="124">
        <v>136</v>
      </c>
      <c r="D10" s="136">
        <v>127.5</v>
      </c>
      <c r="G10" s="94"/>
      <c r="H10" s="96"/>
    </row>
    <row r="11" spans="1:7" ht="29.25" customHeight="1">
      <c r="A11" s="62" t="s">
        <v>116</v>
      </c>
      <c r="B11" s="123">
        <v>12407</v>
      </c>
      <c r="C11" s="123">
        <v>14495.169427200002</v>
      </c>
      <c r="D11" s="137">
        <v>14945</v>
      </c>
      <c r="G11" s="94"/>
    </row>
    <row r="12" spans="1:10" ht="15" customHeight="1">
      <c r="A12" s="63" t="s">
        <v>177</v>
      </c>
      <c r="B12" s="124">
        <v>292</v>
      </c>
      <c r="C12" s="124">
        <v>307.37280000000004</v>
      </c>
      <c r="D12" s="136">
        <v>325.1</v>
      </c>
      <c r="F12" s="126"/>
      <c r="G12" s="126"/>
      <c r="H12" s="126"/>
      <c r="I12" s="126"/>
      <c r="J12" s="126"/>
    </row>
    <row r="13" spans="1:9" ht="30" customHeight="1">
      <c r="A13" s="63" t="s">
        <v>114</v>
      </c>
      <c r="B13" s="124">
        <v>2016.3999999999999</v>
      </c>
      <c r="C13" s="124">
        <v>3713.4451200000003</v>
      </c>
      <c r="D13" s="136">
        <v>2946.3</v>
      </c>
      <c r="I13" s="94"/>
    </row>
    <row r="14" spans="1:8" ht="15" customHeight="1">
      <c r="A14" s="63" t="s">
        <v>115</v>
      </c>
      <c r="B14" s="124">
        <v>10098.6</v>
      </c>
      <c r="C14" s="124">
        <v>10474.351507200001</v>
      </c>
      <c r="D14" s="136">
        <v>11673.6</v>
      </c>
      <c r="H14" s="94"/>
    </row>
    <row r="15" spans="1:4" ht="45" customHeight="1">
      <c r="A15" s="62" t="s">
        <v>144</v>
      </c>
      <c r="B15" s="123">
        <v>5808.520599250936</v>
      </c>
      <c r="C15" s="123">
        <v>7320.7926400000015</v>
      </c>
      <c r="D15" s="137">
        <v>8302.77777777778</v>
      </c>
    </row>
    <row r="16" spans="1:7" ht="15" customHeight="1">
      <c r="A16" s="63" t="s">
        <v>177</v>
      </c>
      <c r="B16" s="124">
        <v>24333.333333333332</v>
      </c>
      <c r="C16" s="124">
        <v>25614.400000000005</v>
      </c>
      <c r="D16" s="136">
        <v>27091.666666666668</v>
      </c>
      <c r="G16" s="94"/>
    </row>
    <row r="17" spans="1:7" ht="30" customHeight="1">
      <c r="A17" s="63" t="s">
        <v>114</v>
      </c>
      <c r="B17" s="124">
        <v>7001.388888888889</v>
      </c>
      <c r="C17" s="124">
        <v>11051.92</v>
      </c>
      <c r="D17" s="136">
        <v>11419.767441860466</v>
      </c>
      <c r="G17" s="94"/>
    </row>
    <row r="18" spans="1:4" ht="15" customHeight="1">
      <c r="A18" s="63" t="s">
        <v>115</v>
      </c>
      <c r="B18" s="124">
        <v>5500.326797385621</v>
      </c>
      <c r="C18" s="124">
        <v>6418.107541176471</v>
      </c>
      <c r="D18" s="136">
        <v>7629.8039215686285</v>
      </c>
    </row>
    <row r="19" spans="1:8" ht="30" customHeight="1">
      <c r="A19" s="62" t="s">
        <v>117</v>
      </c>
      <c r="B19" s="123">
        <v>15025.047999999999</v>
      </c>
      <c r="C19" s="123">
        <v>17684.106701184002</v>
      </c>
      <c r="D19" s="137">
        <v>18232.899999999998</v>
      </c>
      <c r="F19" s="94"/>
      <c r="G19" s="94"/>
      <c r="H19" s="94"/>
    </row>
    <row r="20" spans="1:4" ht="15" customHeight="1">
      <c r="A20" s="63" t="s">
        <v>177</v>
      </c>
      <c r="B20" s="124">
        <v>356.24</v>
      </c>
      <c r="C20" s="124">
        <v>374.994816</v>
      </c>
      <c r="D20" s="136">
        <v>396.622</v>
      </c>
    </row>
    <row r="21" spans="1:4" ht="30" customHeight="1">
      <c r="A21" s="63" t="s">
        <v>114</v>
      </c>
      <c r="B21" s="124">
        <v>2460.008</v>
      </c>
      <c r="C21" s="124">
        <v>4530.403046400001</v>
      </c>
      <c r="D21" s="136">
        <v>3594.4860000000003</v>
      </c>
    </row>
    <row r="22" spans="1:4" ht="15" customHeight="1">
      <c r="A22" s="63" t="s">
        <v>115</v>
      </c>
      <c r="B22" s="179">
        <v>12208.8</v>
      </c>
      <c r="C22" s="124">
        <v>12778.708838784001</v>
      </c>
      <c r="D22" s="136">
        <v>14241.792</v>
      </c>
    </row>
    <row r="23" spans="1:4" ht="45" customHeight="1">
      <c r="A23" s="62" t="s">
        <v>118</v>
      </c>
      <c r="B23" s="123">
        <v>7034.198501872658</v>
      </c>
      <c r="C23" s="123">
        <v>8931.367020800002</v>
      </c>
      <c r="D23" s="137">
        <v>10129.388888888889</v>
      </c>
    </row>
    <row r="24" spans="1:4" ht="15" customHeight="1">
      <c r="A24" s="63" t="s">
        <v>177</v>
      </c>
      <c r="B24" s="124">
        <v>29686.666666666668</v>
      </c>
      <c r="C24" s="123">
        <v>31249.568</v>
      </c>
      <c r="D24" s="136">
        <v>33051.833333333336</v>
      </c>
    </row>
    <row r="25" spans="1:4" ht="30" customHeight="1">
      <c r="A25" s="63" t="s">
        <v>114</v>
      </c>
      <c r="B25" s="124">
        <v>8541.694444444443</v>
      </c>
      <c r="C25" s="123">
        <v>13483.342400000001</v>
      </c>
      <c r="D25" s="136">
        <v>13932.116279069769</v>
      </c>
    </row>
    <row r="26" spans="1:4" ht="15" customHeight="1">
      <c r="A26" s="63" t="s">
        <v>115</v>
      </c>
      <c r="B26" s="124">
        <v>6649.673202614378</v>
      </c>
      <c r="C26" s="123">
        <v>7830.091200235294</v>
      </c>
      <c r="D26" s="136">
        <v>9308.360784313725</v>
      </c>
    </row>
    <row r="27" spans="1:4" ht="12.75">
      <c r="A27" s="100"/>
      <c r="C27" s="100"/>
      <c r="D27" s="100"/>
    </row>
    <row r="28" spans="1:4" ht="15" customHeight="1">
      <c r="A28" s="17" t="s">
        <v>234</v>
      </c>
      <c r="B28" s="181" t="s">
        <v>104</v>
      </c>
      <c r="C28" s="259" t="s">
        <v>235</v>
      </c>
      <c r="D28" s="259"/>
    </row>
    <row r="29" spans="1:4" ht="15">
      <c r="A29" s="21"/>
      <c r="B29" s="182"/>
      <c r="C29" s="260"/>
      <c r="D29" s="260"/>
    </row>
    <row r="30" spans="1:4" ht="15">
      <c r="A30" s="17" t="s">
        <v>159</v>
      </c>
      <c r="B30" s="181" t="s">
        <v>160</v>
      </c>
      <c r="C30" s="259" t="s">
        <v>236</v>
      </c>
      <c r="D30" s="259"/>
    </row>
    <row r="31" spans="1:4" ht="15">
      <c r="A31" s="21"/>
      <c r="B31" s="182"/>
      <c r="C31" s="260"/>
      <c r="D31" s="260"/>
    </row>
    <row r="32" spans="1:4" ht="12.75">
      <c r="A32" s="100"/>
      <c r="C32" s="100"/>
      <c r="D32" s="100"/>
    </row>
  </sheetData>
  <sheetProtection/>
  <mergeCells count="5">
    <mergeCell ref="C31:D31"/>
    <mergeCell ref="A3:D3"/>
    <mergeCell ref="C28:D28"/>
    <mergeCell ref="C29:D29"/>
    <mergeCell ref="C30:D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2021-12-09T09:32:46Z</cp:lastPrinted>
  <dcterms:created xsi:type="dcterms:W3CDTF">1996-10-08T23:32:33Z</dcterms:created>
  <dcterms:modified xsi:type="dcterms:W3CDTF">2021-12-10T06:43:26Z</dcterms:modified>
  <cp:category/>
  <cp:version/>
  <cp:contentType/>
  <cp:contentStatus/>
</cp:coreProperties>
</file>